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tables/table1.xml" ContentType="application/vnd.openxmlformats-officedocument.spreadsheetml.table+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svdhv-my.sharepoint.com/personal/pontus_almerheim_gardochdjurhalsan_se/Documents/Skrivbordet/"/>
    </mc:Choice>
  </mc:AlternateContent>
  <xr:revisionPtr revIDLastSave="1" documentId="8_{9F0565D5-142D-4584-BBC3-3E20C93DA2AC}" xr6:coauthVersionLast="47" xr6:coauthVersionMax="47" xr10:uidLastSave="{0D52083E-194E-45F6-8806-6B799C73F77E}"/>
  <bookViews>
    <workbookView xWindow="-120" yWindow="-120" windowWidth="29040" windowHeight="18240" tabRatio="725" xr2:uid="{7EE7B9E5-881B-49FD-8FA6-77ADF861DBB7}"/>
  </bookViews>
  <sheets>
    <sheet name="INTRO" sheetId="10" r:id="rId1"/>
    <sheet name="GÅRDSINFO" sheetId="41" r:id="rId2"/>
    <sheet name="FRÅGEFORMULÄR" sheetId="2" r:id="rId3"/>
    <sheet name=" KALKYLER &gt;&gt;" sheetId="40" r:id="rId4"/>
    <sheet name="3" sheetId="49" r:id="rId5"/>
    <sheet name="13" sheetId="17" r:id="rId6"/>
    <sheet name="14" sheetId="16" r:id="rId7"/>
    <sheet name="15" sheetId="13" r:id="rId8"/>
    <sheet name="28" sheetId="42" r:id="rId9"/>
    <sheet name="30" sheetId="25" r:id="rId10"/>
    <sheet name="29" sheetId="24" r:id="rId11"/>
    <sheet name="31" sheetId="26" r:id="rId12"/>
    <sheet name="32" sheetId="20" r:id="rId13"/>
    <sheet name="33" sheetId="27" r:id="rId14"/>
    <sheet name="45" sheetId="30" r:id="rId15"/>
    <sheet name="54" sheetId="55" r:id="rId16"/>
    <sheet name="59" sheetId="45" r:id="rId17"/>
    <sheet name="60" sheetId="46" r:id="rId18"/>
    <sheet name="67" sheetId="53" r:id="rId19"/>
    <sheet name="68" sheetId="52" r:id="rId20"/>
    <sheet name="74" sheetId="54" r:id="rId21"/>
    <sheet name="75" sheetId="39" r:id="rId22"/>
    <sheet name="Inställningar" sheetId="15" state="hidden" r:id="rId23"/>
  </sheets>
  <definedNames>
    <definedName name="lista_enheter">tb_enheter[Enheter]</definedName>
    <definedName name="Print_Tiles2" localSheetId="2">FRÅGEFORMULÄR!$6:$9</definedName>
    <definedName name="print_titles2" localSheetId="2">FRÅGEFORMULÄR!$6:$9</definedName>
    <definedName name="_xlnm.Print_Area" localSheetId="5">'13'!$B$1:$R$31</definedName>
    <definedName name="_xlnm.Print_Area" localSheetId="6">'14'!$B$1:$R$32</definedName>
    <definedName name="_xlnm.Print_Area" localSheetId="7">'15'!$B$1:$R$32</definedName>
    <definedName name="_xlnm.Print_Area" localSheetId="10">'29'!$B$1:$R$32</definedName>
    <definedName name="_xlnm.Print_Area" localSheetId="4">'3'!$B$1:$R$31</definedName>
    <definedName name="_xlnm.Print_Area" localSheetId="9">'30'!$B$1:$R$32</definedName>
    <definedName name="_xlnm.Print_Area" localSheetId="11">'31'!$B$1:$R$32</definedName>
    <definedName name="_xlnm.Print_Area" localSheetId="12">'32'!$B$1:$R$32</definedName>
    <definedName name="_xlnm.Print_Area" localSheetId="13">'33'!$B$1:$R$32</definedName>
    <definedName name="_xlnm.Print_Area" localSheetId="14">'45'!$B$1:$R$32</definedName>
    <definedName name="_xlnm.Print_Area" localSheetId="15">'54'!$B$1:$R$31</definedName>
    <definedName name="_xlnm.Print_Area" localSheetId="16">'59'!$B$1:$R$32</definedName>
    <definedName name="_xlnm.Print_Area" localSheetId="17">'60'!$B$1:$R$32</definedName>
    <definedName name="_xlnm.Print_Area" localSheetId="18">'67'!$B$1:$R$32</definedName>
    <definedName name="_xlnm.Print_Area" localSheetId="19">'68'!$B$1:$R$32</definedName>
    <definedName name="_xlnm.Print_Area" localSheetId="20">'74'!$B$1:$R$32</definedName>
    <definedName name="_xlnm.Print_Area" localSheetId="21">'75'!$B$1:$R$32</definedName>
    <definedName name="_xlnm.Print_Area" localSheetId="2">FRÅGEFORMULÄR!$B$5:$U$164</definedName>
    <definedName name="_xlnm.Print_Area" localSheetId="1">GÅRDSINFO!$B$1:$I$97</definedName>
    <definedName name="_xlnm.Print_Titles" localSheetId="5">'13'!$8:$10</definedName>
    <definedName name="_xlnm.Print_Titles" localSheetId="6">'14'!$8:$10</definedName>
    <definedName name="_xlnm.Print_Titles" localSheetId="7">'15'!$8:$10</definedName>
    <definedName name="_xlnm.Print_Titles" localSheetId="10">'29'!$8:$10</definedName>
    <definedName name="_xlnm.Print_Titles" localSheetId="4">'3'!$8:$10</definedName>
    <definedName name="_xlnm.Print_Titles" localSheetId="9">'30'!$8:$10</definedName>
    <definedName name="_xlnm.Print_Titles" localSheetId="11">'31'!$8:$10</definedName>
    <definedName name="_xlnm.Print_Titles" localSheetId="12">'32'!$8:$10</definedName>
    <definedName name="_xlnm.Print_Titles" localSheetId="13">'33'!$8:$10</definedName>
    <definedName name="_xlnm.Print_Titles" localSheetId="14">'45'!$8:$10</definedName>
    <definedName name="_xlnm.Print_Titles" localSheetId="15">'54'!$8:$10</definedName>
    <definedName name="_xlnm.Print_Titles" localSheetId="16">'59'!$8:$10</definedName>
    <definedName name="_xlnm.Print_Titles" localSheetId="17">'60'!$8:$10</definedName>
    <definedName name="_xlnm.Print_Titles" localSheetId="18">'67'!$8:$10</definedName>
    <definedName name="_xlnm.Print_Titles" localSheetId="19">'68'!$8:$10</definedName>
    <definedName name="_xlnm.Print_Titles" localSheetId="20">'74'!$8:$10</definedName>
    <definedName name="_xlnm.Print_Titles" localSheetId="21">'75'!$8:$10</definedName>
    <definedName name="_xlnm.Print_Titles" localSheetId="2">FRÅGEFORMULÄR!$6:$9</definedName>
    <definedName name="val_arsranta">GÅRDSINFO!$D$26</definedName>
    <definedName name="val_avskrivningsperiod">GÅRDSINFO!$D$25</definedName>
    <definedName name="val_underhall_pct">GÅRDSINFO!$D$27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0" i="16" l="1"/>
  <c r="M30" i="13"/>
  <c r="M30" i="42"/>
  <c r="M30" i="25"/>
  <c r="M30" i="24"/>
  <c r="M30" i="26"/>
  <c r="M30" i="20"/>
  <c r="M30" i="30"/>
  <c r="M30" i="55"/>
  <c r="M30" i="46"/>
  <c r="M30" i="52"/>
  <c r="M30" i="54"/>
  <c r="M30" i="39"/>
  <c r="G11" i="41"/>
  <c r="T166" i="2" a="1"/>
  <c r="T166" i="2" s="1"/>
  <c r="S166" i="2" a="1"/>
  <c r="S166" i="2" s="1"/>
  <c r="R166" i="2" a="1"/>
  <c r="R166" i="2" s="1"/>
  <c r="Q166" i="2" a="1"/>
  <c r="Q166" i="2" s="1"/>
  <c r="P166" i="2" a="1"/>
  <c r="P166" i="2" s="1"/>
  <c r="T164" i="2" a="1"/>
  <c r="T164" i="2" s="1"/>
  <c r="S164" i="2" a="1"/>
  <c r="S164" i="2" s="1"/>
  <c r="R164" i="2" a="1"/>
  <c r="R164" i="2" s="1"/>
  <c r="Q164" i="2" a="1"/>
  <c r="Q164" i="2" s="1"/>
  <c r="P164" i="2" a="1"/>
  <c r="P164" i="2" s="1"/>
  <c r="T79" i="2" a="1"/>
  <c r="T79" i="2" s="1"/>
  <c r="S79" i="2" a="1"/>
  <c r="S79" i="2" s="1"/>
  <c r="R79" i="2" a="1"/>
  <c r="R79" i="2" s="1"/>
  <c r="Q79" i="2" a="1"/>
  <c r="Q79" i="2" s="1"/>
  <c r="P79" i="2" a="1"/>
  <c r="P79" i="2" s="1"/>
  <c r="T77" i="2" a="1"/>
  <c r="T77" i="2" s="1"/>
  <c r="S77" i="2" a="1"/>
  <c r="S77" i="2" s="1"/>
  <c r="R77" i="2" a="1"/>
  <c r="R77" i="2" s="1"/>
  <c r="Q77" i="2" a="1"/>
  <c r="Q77" i="2" s="1"/>
  <c r="P77" i="2" a="1"/>
  <c r="P77" i="2" s="1"/>
  <c r="T75" i="2" a="1"/>
  <c r="T75" i="2" s="1"/>
  <c r="S75" i="2" a="1"/>
  <c r="S75" i="2" s="1"/>
  <c r="R75" i="2" a="1"/>
  <c r="R75" i="2" s="1"/>
  <c r="Q75" i="2" a="1"/>
  <c r="Q75" i="2" s="1"/>
  <c r="P75" i="2" a="1"/>
  <c r="P75" i="2" s="1"/>
  <c r="M26" i="49"/>
  <c r="M25" i="49"/>
  <c r="M24" i="49"/>
  <c r="M23" i="49"/>
  <c r="M22" i="49"/>
  <c r="M21" i="49"/>
  <c r="M20" i="49"/>
  <c r="M19" i="49"/>
  <c r="M18" i="49"/>
  <c r="M17" i="49"/>
  <c r="P17" i="49" s="1"/>
  <c r="M16" i="49"/>
  <c r="M15" i="49"/>
  <c r="M14" i="49"/>
  <c r="M13" i="49"/>
  <c r="M12" i="49"/>
  <c r="M30" i="49" s="1"/>
  <c r="M26" i="17"/>
  <c r="M25" i="17"/>
  <c r="M24" i="17"/>
  <c r="M23" i="17"/>
  <c r="M30" i="17" s="1"/>
  <c r="M22" i="17"/>
  <c r="M21" i="17"/>
  <c r="M20" i="17"/>
  <c r="M19" i="17"/>
  <c r="M18" i="17"/>
  <c r="M17" i="17"/>
  <c r="M16" i="17"/>
  <c r="M15" i="17"/>
  <c r="M14" i="17"/>
  <c r="M13" i="17"/>
  <c r="M12" i="17"/>
  <c r="M26" i="16"/>
  <c r="M25" i="16"/>
  <c r="M24" i="16"/>
  <c r="M23" i="16"/>
  <c r="M22" i="16"/>
  <c r="M21" i="16"/>
  <c r="M20" i="16"/>
  <c r="M19" i="16"/>
  <c r="M18" i="16"/>
  <c r="M17" i="16"/>
  <c r="M16" i="16"/>
  <c r="M15" i="16"/>
  <c r="M14" i="16"/>
  <c r="M13" i="16"/>
  <c r="M12" i="16"/>
  <c r="M26" i="13"/>
  <c r="M25" i="13"/>
  <c r="M24" i="13"/>
  <c r="M23" i="13"/>
  <c r="M22" i="13"/>
  <c r="M21" i="13"/>
  <c r="M20" i="13"/>
  <c r="M19" i="13"/>
  <c r="M18" i="13"/>
  <c r="M17" i="13"/>
  <c r="M16" i="13"/>
  <c r="M15" i="13"/>
  <c r="M14" i="13"/>
  <c r="M13" i="13"/>
  <c r="M12" i="13"/>
  <c r="M26" i="42"/>
  <c r="M25" i="42"/>
  <c r="M24" i="42"/>
  <c r="M23" i="42"/>
  <c r="M22" i="42"/>
  <c r="M21" i="42"/>
  <c r="M20" i="42"/>
  <c r="M19" i="42"/>
  <c r="M18" i="42"/>
  <c r="M17" i="42"/>
  <c r="M16" i="42"/>
  <c r="M15" i="42"/>
  <c r="M14" i="42"/>
  <c r="M13" i="42"/>
  <c r="M12" i="42"/>
  <c r="M26" i="24"/>
  <c r="M25" i="24"/>
  <c r="M24" i="24"/>
  <c r="M23" i="24"/>
  <c r="M22" i="24"/>
  <c r="M21" i="24"/>
  <c r="M20" i="24"/>
  <c r="M19" i="24"/>
  <c r="M18" i="24"/>
  <c r="M17" i="24"/>
  <c r="M16" i="24"/>
  <c r="M15" i="24"/>
  <c r="M14" i="24"/>
  <c r="M13" i="24"/>
  <c r="M12" i="24"/>
  <c r="M26" i="25"/>
  <c r="M25" i="25"/>
  <c r="M24" i="25"/>
  <c r="M23" i="25"/>
  <c r="M22" i="25"/>
  <c r="M21" i="25"/>
  <c r="M20" i="25"/>
  <c r="M19" i="25"/>
  <c r="M18" i="25"/>
  <c r="M17" i="25"/>
  <c r="M16" i="25"/>
  <c r="M15" i="25"/>
  <c r="M14" i="25"/>
  <c r="M13" i="25"/>
  <c r="M12" i="25"/>
  <c r="M26" i="26"/>
  <c r="M25" i="26"/>
  <c r="M24" i="26"/>
  <c r="M23" i="26"/>
  <c r="M22" i="26"/>
  <c r="M21" i="26"/>
  <c r="M20" i="26"/>
  <c r="M19" i="26"/>
  <c r="M18" i="26"/>
  <c r="M17" i="26"/>
  <c r="M16" i="26"/>
  <c r="M15" i="26"/>
  <c r="M14" i="26"/>
  <c r="M13" i="26"/>
  <c r="M12" i="26"/>
  <c r="M26" i="20"/>
  <c r="M25" i="20"/>
  <c r="M24" i="20"/>
  <c r="M23" i="20"/>
  <c r="M22" i="20"/>
  <c r="M21" i="20"/>
  <c r="M20" i="20"/>
  <c r="M19" i="20"/>
  <c r="M18" i="20"/>
  <c r="M17" i="20"/>
  <c r="M16" i="20"/>
  <c r="M15" i="20"/>
  <c r="M14" i="20"/>
  <c r="M13" i="20"/>
  <c r="M12" i="20"/>
  <c r="M26" i="27"/>
  <c r="M25" i="27"/>
  <c r="M24" i="27"/>
  <c r="M23" i="27"/>
  <c r="M22" i="27"/>
  <c r="M21" i="27"/>
  <c r="M20" i="27"/>
  <c r="M19" i="27"/>
  <c r="M18" i="27"/>
  <c r="M17" i="27"/>
  <c r="M16" i="27"/>
  <c r="M15" i="27"/>
  <c r="M14" i="27"/>
  <c r="M13" i="27"/>
  <c r="M12" i="27"/>
  <c r="M30" i="27" s="1"/>
  <c r="M26" i="30"/>
  <c r="M25" i="30"/>
  <c r="M24" i="30"/>
  <c r="M23" i="30"/>
  <c r="M22" i="30"/>
  <c r="M21" i="30"/>
  <c r="M20" i="30"/>
  <c r="M19" i="30"/>
  <c r="M18" i="30"/>
  <c r="M17" i="30"/>
  <c r="M16" i="30"/>
  <c r="M15" i="30"/>
  <c r="M14" i="30"/>
  <c r="M13" i="30"/>
  <c r="M12" i="30"/>
  <c r="M26" i="55"/>
  <c r="M25" i="55"/>
  <c r="M24" i="55"/>
  <c r="M23" i="55"/>
  <c r="M22" i="55"/>
  <c r="M21" i="55"/>
  <c r="M20" i="55"/>
  <c r="M19" i="55"/>
  <c r="M18" i="55"/>
  <c r="M17" i="55"/>
  <c r="P17" i="55" s="1"/>
  <c r="M16" i="55"/>
  <c r="M15" i="55"/>
  <c r="M14" i="55"/>
  <c r="M13" i="55"/>
  <c r="M12" i="55"/>
  <c r="M26" i="45"/>
  <c r="M25" i="45"/>
  <c r="M24" i="45"/>
  <c r="M23" i="45"/>
  <c r="M22" i="45"/>
  <c r="M21" i="45"/>
  <c r="M20" i="45"/>
  <c r="M19" i="45"/>
  <c r="M18" i="45"/>
  <c r="M17" i="45"/>
  <c r="M16" i="45"/>
  <c r="M15" i="45"/>
  <c r="M14" i="45"/>
  <c r="M13" i="45"/>
  <c r="M12" i="45"/>
  <c r="M30" i="45" s="1"/>
  <c r="M26" i="46"/>
  <c r="M25" i="46"/>
  <c r="M24" i="46"/>
  <c r="M23" i="46"/>
  <c r="M22" i="46"/>
  <c r="M21" i="46"/>
  <c r="M20" i="46"/>
  <c r="M19" i="46"/>
  <c r="M18" i="46"/>
  <c r="M17" i="46"/>
  <c r="M16" i="46"/>
  <c r="M15" i="46"/>
  <c r="M14" i="46"/>
  <c r="M13" i="46"/>
  <c r="M12" i="46"/>
  <c r="M26" i="53"/>
  <c r="M25" i="53"/>
  <c r="M24" i="53"/>
  <c r="M23" i="53"/>
  <c r="M22" i="53"/>
  <c r="M21" i="53"/>
  <c r="M20" i="53"/>
  <c r="M19" i="53"/>
  <c r="M18" i="53"/>
  <c r="M17" i="53"/>
  <c r="M16" i="53"/>
  <c r="M15" i="53"/>
  <c r="M14" i="53"/>
  <c r="M13" i="53"/>
  <c r="M12" i="53"/>
  <c r="M30" i="53" s="1"/>
  <c r="M12" i="52"/>
  <c r="M13" i="52"/>
  <c r="M14" i="52"/>
  <c r="M15" i="52"/>
  <c r="M16" i="52"/>
  <c r="M17" i="52"/>
  <c r="M18" i="52"/>
  <c r="M19" i="52"/>
  <c r="M20" i="52"/>
  <c r="M21" i="52"/>
  <c r="M22" i="52"/>
  <c r="M23" i="52"/>
  <c r="M24" i="52"/>
  <c r="M25" i="52"/>
  <c r="M14" i="54"/>
  <c r="M13" i="54"/>
  <c r="I38" i="41"/>
  <c r="F33" i="41" s="1"/>
  <c r="I39" i="41"/>
  <c r="H39" i="41"/>
  <c r="H38" i="41"/>
  <c r="I24" i="17"/>
  <c r="G30" i="55"/>
  <c r="G29" i="55"/>
  <c r="I26" i="55"/>
  <c r="I25" i="55"/>
  <c r="I24" i="55"/>
  <c r="I23" i="55"/>
  <c r="I22" i="55"/>
  <c r="I21" i="55"/>
  <c r="I20" i="55"/>
  <c r="I19" i="55"/>
  <c r="I18" i="55"/>
  <c r="I16" i="55"/>
  <c r="I15" i="55"/>
  <c r="I14" i="55"/>
  <c r="I13" i="55"/>
  <c r="I12" i="55"/>
  <c r="I12" i="49"/>
  <c r="I13" i="54"/>
  <c r="M12" i="54"/>
  <c r="I12" i="54"/>
  <c r="G30" i="54"/>
  <c r="I29" i="54"/>
  <c r="G29" i="54"/>
  <c r="M26" i="54"/>
  <c r="I26" i="54"/>
  <c r="M25" i="54"/>
  <c r="I25" i="54"/>
  <c r="M24" i="54"/>
  <c r="I24" i="54"/>
  <c r="M23" i="54"/>
  <c r="I23" i="54"/>
  <c r="M22" i="54"/>
  <c r="I22" i="54"/>
  <c r="M21" i="54"/>
  <c r="I21" i="54"/>
  <c r="M20" i="54"/>
  <c r="I20" i="54"/>
  <c r="M19" i="54"/>
  <c r="I19" i="54"/>
  <c r="M18" i="54"/>
  <c r="I18" i="54"/>
  <c r="M17" i="54"/>
  <c r="I17" i="54"/>
  <c r="M16" i="54"/>
  <c r="I16" i="54"/>
  <c r="M15" i="54"/>
  <c r="I15" i="54"/>
  <c r="I14" i="54"/>
  <c r="I30" i="53"/>
  <c r="G30" i="53"/>
  <c r="I29" i="53"/>
  <c r="G29" i="53"/>
  <c r="I26" i="53"/>
  <c r="I25" i="53"/>
  <c r="I24" i="53"/>
  <c r="I23" i="53"/>
  <c r="I22" i="53"/>
  <c r="I21" i="53"/>
  <c r="I20" i="53"/>
  <c r="I19" i="53"/>
  <c r="I18" i="53"/>
  <c r="I17" i="53"/>
  <c r="I16" i="53"/>
  <c r="I15" i="53"/>
  <c r="I14" i="53"/>
  <c r="I13" i="53"/>
  <c r="I12" i="53"/>
  <c r="I30" i="52"/>
  <c r="G30" i="52"/>
  <c r="I29" i="52"/>
  <c r="G29" i="52"/>
  <c r="M26" i="52"/>
  <c r="I26" i="52"/>
  <c r="I25" i="52"/>
  <c r="I24" i="52"/>
  <c r="I23" i="52"/>
  <c r="I22" i="52"/>
  <c r="I21" i="52"/>
  <c r="I20" i="52"/>
  <c r="I19" i="52"/>
  <c r="I18" i="52"/>
  <c r="I17" i="52"/>
  <c r="I16" i="52"/>
  <c r="I15" i="52"/>
  <c r="I14" i="52"/>
  <c r="I13" i="52"/>
  <c r="I12" i="52"/>
  <c r="G29" i="49"/>
  <c r="G29" i="17"/>
  <c r="G29" i="16"/>
  <c r="G29" i="13"/>
  <c r="G29" i="42"/>
  <c r="G29" i="24"/>
  <c r="G29" i="25"/>
  <c r="G29" i="26"/>
  <c r="G29" i="20"/>
  <c r="G29" i="27"/>
  <c r="G29" i="30"/>
  <c r="G29" i="45"/>
  <c r="G29" i="46"/>
  <c r="G29" i="39"/>
  <c r="I30" i="49"/>
  <c r="I29" i="49"/>
  <c r="I29" i="24"/>
  <c r="I30" i="26"/>
  <c r="I29" i="26"/>
  <c r="I30" i="20"/>
  <c r="I30" i="27"/>
  <c r="I29" i="27"/>
  <c r="I30" i="30"/>
  <c r="I29" i="30"/>
  <c r="I29" i="46"/>
  <c r="G30" i="49"/>
  <c r="G30" i="17"/>
  <c r="G30" i="16"/>
  <c r="G30" i="13"/>
  <c r="G30" i="42"/>
  <c r="G30" i="24"/>
  <c r="G30" i="25"/>
  <c r="G30" i="26"/>
  <c r="G30" i="20"/>
  <c r="G30" i="27"/>
  <c r="G30" i="30"/>
  <c r="G30" i="45"/>
  <c r="G30" i="46"/>
  <c r="G30" i="39"/>
  <c r="I26" i="49"/>
  <c r="I25" i="49"/>
  <c r="I24" i="49"/>
  <c r="I23" i="49"/>
  <c r="I22" i="49"/>
  <c r="I21" i="49"/>
  <c r="I20" i="49"/>
  <c r="I19" i="49"/>
  <c r="I18" i="49"/>
  <c r="I16" i="49"/>
  <c r="I15" i="49"/>
  <c r="I14" i="49"/>
  <c r="I13" i="49"/>
  <c r="I24" i="16"/>
  <c r="I24" i="13"/>
  <c r="I24" i="42"/>
  <c r="I24" i="24"/>
  <c r="I24" i="25"/>
  <c r="I24" i="26"/>
  <c r="I24" i="20"/>
  <c r="I24" i="27"/>
  <c r="I24" i="30"/>
  <c r="I24" i="45"/>
  <c r="I24" i="46"/>
  <c r="M24" i="39"/>
  <c r="I24" i="39"/>
  <c r="I25" i="16"/>
  <c r="I25" i="13"/>
  <c r="I25" i="42"/>
  <c r="I25" i="24"/>
  <c r="I25" i="25"/>
  <c r="I25" i="26"/>
  <c r="I25" i="20"/>
  <c r="I25" i="27"/>
  <c r="I25" i="30"/>
  <c r="I25" i="45"/>
  <c r="I25" i="46"/>
  <c r="M25" i="39"/>
  <c r="I25" i="39"/>
  <c r="S40" i="2" a="1"/>
  <c r="Q40" i="2" a="1"/>
  <c r="P40" i="2" a="1"/>
  <c r="T40" i="2" a="1"/>
  <c r="R40" i="2" a="1"/>
  <c r="R71" i="2" a="1"/>
  <c r="Q71" i="2" a="1"/>
  <c r="S71" i="2" a="1"/>
  <c r="P71" i="2" a="1"/>
  <c r="T71" i="2" a="1"/>
  <c r="T150" i="2" a="1"/>
  <c r="T124" i="2" a="1"/>
  <c r="R106" i="2" a="1"/>
  <c r="Q152" i="2" a="1"/>
  <c r="Q136" i="2" a="1"/>
  <c r="T136" i="2" a="1"/>
  <c r="R152" i="2" a="1"/>
  <c r="Q106" i="2" a="1"/>
  <c r="Q150" i="2" a="1"/>
  <c r="R150" i="2" a="1"/>
  <c r="T152" i="2" a="1"/>
  <c r="T106" i="2" a="1"/>
  <c r="Q38" i="2" a="1"/>
  <c r="P38" i="2" a="1"/>
  <c r="T38" i="2" a="1"/>
  <c r="S38" i="2" a="1"/>
  <c r="R38" i="2" a="1"/>
  <c r="Q16" i="2" a="1"/>
  <c r="R16" i="2" a="1"/>
  <c r="T16" i="2" a="1"/>
  <c r="P73" i="2" a="1"/>
  <c r="S73" i="2" a="1"/>
  <c r="R73" i="2" a="1"/>
  <c r="Q73" i="2" a="1"/>
  <c r="T73" i="2" a="1"/>
  <c r="T69" i="2" a="1"/>
  <c r="T42" i="2" a="1"/>
  <c r="P42" i="2" a="1"/>
  <c r="R42" i="2" a="1"/>
  <c r="O77" i="2" a="1"/>
  <c r="O136" i="2" a="1"/>
  <c r="O106" i="2" a="1"/>
  <c r="O150" i="2" a="1"/>
  <c r="O152" i="2" a="1"/>
  <c r="O16" i="2" a="1"/>
  <c r="O69" i="2" a="1"/>
  <c r="O124" i="2" a="1"/>
  <c r="O73" i="2" a="1"/>
  <c r="O42" i="2" a="1"/>
  <c r="O79" i="2" a="1"/>
  <c r="O164" i="2" a="1"/>
  <c r="O134" i="2" a="1"/>
  <c r="O166" i="2" a="1"/>
  <c r="O38" i="2" a="1"/>
  <c r="O71" i="2" a="1"/>
  <c r="O40" i="2" a="1"/>
  <c r="O75" i="2" a="1"/>
  <c r="R73" i="2" l="1"/>
  <c r="S73" i="2"/>
  <c r="T73" i="2"/>
  <c r="Q73" i="2"/>
  <c r="P73" i="2"/>
  <c r="P21" i="52"/>
  <c r="P24" i="17"/>
  <c r="T42" i="2"/>
  <c r="P42" i="2"/>
  <c r="R42" i="2"/>
  <c r="T71" i="2"/>
  <c r="P71" i="2"/>
  <c r="S71" i="2"/>
  <c r="Q71" i="2"/>
  <c r="R71" i="2"/>
  <c r="Q152" i="2"/>
  <c r="R152" i="2"/>
  <c r="T152" i="2"/>
  <c r="T150" i="2"/>
  <c r="R150" i="2"/>
  <c r="Q150" i="2"/>
  <c r="T136" i="2"/>
  <c r="Q136" i="2"/>
  <c r="T106" i="2"/>
  <c r="Q106" i="2"/>
  <c r="R106" i="2"/>
  <c r="T124" i="2"/>
  <c r="P24" i="54"/>
  <c r="P15" i="52"/>
  <c r="P25" i="53"/>
  <c r="I30" i="54"/>
  <c r="P13" i="53"/>
  <c r="P21" i="53"/>
  <c r="R40" i="2"/>
  <c r="T40" i="2"/>
  <c r="P40" i="2"/>
  <c r="Q40" i="2"/>
  <c r="S40" i="2"/>
  <c r="Q16" i="2"/>
  <c r="R16" i="2"/>
  <c r="T16" i="2"/>
  <c r="T69" i="2"/>
  <c r="U166" i="2"/>
  <c r="O166" i="2"/>
  <c r="U164" i="2"/>
  <c r="O164" i="2"/>
  <c r="O152" i="2"/>
  <c r="O150" i="2"/>
  <c r="O136" i="2"/>
  <c r="O134" i="2"/>
  <c r="O124" i="2"/>
  <c r="O106" i="2"/>
  <c r="U79" i="2"/>
  <c r="O79" i="2"/>
  <c r="U77" i="2"/>
  <c r="O77" i="2"/>
  <c r="U75" i="2"/>
  <c r="O75" i="2"/>
  <c r="O73" i="2"/>
  <c r="O71" i="2"/>
  <c r="O69" i="2"/>
  <c r="O42" i="2"/>
  <c r="O40" i="2"/>
  <c r="O16" i="2"/>
  <c r="O38" i="2"/>
  <c r="P38" i="2"/>
  <c r="Q38" i="2"/>
  <c r="R38" i="2"/>
  <c r="S38" i="2"/>
  <c r="T38" i="2"/>
  <c r="P16" i="54"/>
  <c r="P24" i="52"/>
  <c r="P17" i="52"/>
  <c r="P25" i="52"/>
  <c r="P16" i="52"/>
  <c r="M29" i="54"/>
  <c r="M28" i="54" s="1"/>
  <c r="P15" i="53"/>
  <c r="P20" i="53"/>
  <c r="P25" i="55"/>
  <c r="P14" i="54"/>
  <c r="P22" i="54"/>
  <c r="P26" i="55"/>
  <c r="P13" i="54"/>
  <c r="P23" i="53"/>
  <c r="P14" i="52"/>
  <c r="P18" i="52"/>
  <c r="P22" i="52"/>
  <c r="P16" i="53"/>
  <c r="P16" i="55"/>
  <c r="I28" i="54"/>
  <c r="P25" i="26"/>
  <c r="P26" i="54"/>
  <c r="P18" i="55"/>
  <c r="P22" i="55"/>
  <c r="I30" i="55"/>
  <c r="P19" i="53"/>
  <c r="P23" i="54"/>
  <c r="P19" i="55"/>
  <c r="P23" i="55"/>
  <c r="P20" i="54"/>
  <c r="P20" i="55"/>
  <c r="P23" i="52"/>
  <c r="P17" i="53"/>
  <c r="P24" i="53"/>
  <c r="P21" i="54"/>
  <c r="P12" i="55"/>
  <c r="P24" i="55"/>
  <c r="P13" i="55"/>
  <c r="M29" i="55"/>
  <c r="P21" i="55"/>
  <c r="I28" i="55"/>
  <c r="P15" i="55"/>
  <c r="I29" i="55"/>
  <c r="P14" i="55"/>
  <c r="P13" i="52"/>
  <c r="P20" i="52"/>
  <c r="P18" i="54"/>
  <c r="P25" i="54"/>
  <c r="I28" i="53"/>
  <c r="P15" i="54"/>
  <c r="P18" i="53"/>
  <c r="P19" i="54"/>
  <c r="M29" i="52"/>
  <c r="P22" i="53"/>
  <c r="P12" i="49"/>
  <c r="I28" i="52"/>
  <c r="P19" i="52"/>
  <c r="P26" i="52"/>
  <c r="M29" i="53"/>
  <c r="P26" i="53"/>
  <c r="P17" i="54"/>
  <c r="P12" i="54"/>
  <c r="P12" i="53"/>
  <c r="P14" i="53"/>
  <c r="P12" i="52"/>
  <c r="P16" i="49"/>
  <c r="P22" i="49"/>
  <c r="P26" i="49"/>
  <c r="P24" i="45"/>
  <c r="P24" i="13"/>
  <c r="P25" i="30"/>
  <c r="P21" i="49"/>
  <c r="P13" i="49"/>
  <c r="P25" i="20"/>
  <c r="P18" i="49"/>
  <c r="P19" i="49"/>
  <c r="P25" i="46"/>
  <c r="P25" i="42"/>
  <c r="P24" i="46"/>
  <c r="P24" i="20"/>
  <c r="P24" i="42"/>
  <c r="P25" i="45"/>
  <c r="P25" i="13"/>
  <c r="P24" i="26"/>
  <c r="P15" i="49"/>
  <c r="P23" i="49"/>
  <c r="P25" i="25"/>
  <c r="P25" i="16"/>
  <c r="P24" i="30"/>
  <c r="P24" i="25"/>
  <c r="P24" i="16"/>
  <c r="P20" i="49"/>
  <c r="P25" i="39"/>
  <c r="P25" i="27"/>
  <c r="P25" i="24"/>
  <c r="P24" i="39"/>
  <c r="P24" i="27"/>
  <c r="P24" i="24"/>
  <c r="I28" i="49"/>
  <c r="P25" i="49"/>
  <c r="M29" i="49"/>
  <c r="P24" i="49"/>
  <c r="P14" i="49"/>
  <c r="P152" i="2" a="1"/>
  <c r="R124" i="2" a="1"/>
  <c r="P124" i="2" a="1"/>
  <c r="Q124" i="2" a="1"/>
  <c r="P150" i="2" a="1"/>
  <c r="S150" i="2" a="1"/>
  <c r="S152" i="2" a="1"/>
  <c r="S124" i="2" a="1"/>
  <c r="P16" i="2" a="1"/>
  <c r="S16" i="2" a="1"/>
  <c r="S16" i="2" l="1"/>
  <c r="P16" i="2"/>
  <c r="M28" i="49"/>
  <c r="U73" i="2"/>
  <c r="S124" i="2"/>
  <c r="S152" i="2"/>
  <c r="S150" i="2"/>
  <c r="P150" i="2"/>
  <c r="P124" i="2"/>
  <c r="P152" i="2"/>
  <c r="M28" i="55"/>
  <c r="P28" i="55" s="1"/>
  <c r="M28" i="53"/>
  <c r="P28" i="53" s="1"/>
  <c r="Q124" i="2"/>
  <c r="R124" i="2"/>
  <c r="U71" i="2"/>
  <c r="U40" i="2"/>
  <c r="P28" i="54"/>
  <c r="M28" i="52"/>
  <c r="P28" i="52" s="1"/>
  <c r="P28" i="49"/>
  <c r="U16" i="2" l="1"/>
  <c r="U150" i="2"/>
  <c r="U152" i="2"/>
  <c r="U124" i="2"/>
  <c r="I14" i="45"/>
  <c r="P14" i="45" s="1"/>
  <c r="I13" i="45"/>
  <c r="I26" i="46"/>
  <c r="I23" i="46"/>
  <c r="I22" i="46"/>
  <c r="I21" i="46"/>
  <c r="I20" i="46"/>
  <c r="I19" i="46"/>
  <c r="I18" i="46"/>
  <c r="I17" i="46"/>
  <c r="I16" i="46"/>
  <c r="I15" i="46"/>
  <c r="I14" i="46"/>
  <c r="I13" i="46"/>
  <c r="I12" i="46"/>
  <c r="I26" i="45"/>
  <c r="I23" i="45"/>
  <c r="I22" i="45"/>
  <c r="I21" i="45"/>
  <c r="I20" i="45"/>
  <c r="I19" i="45"/>
  <c r="I18" i="45"/>
  <c r="I17" i="45"/>
  <c r="I16" i="45"/>
  <c r="I15" i="45"/>
  <c r="I12" i="45"/>
  <c r="I23" i="17"/>
  <c r="P23" i="17" s="1"/>
  <c r="I19" i="13"/>
  <c r="I18" i="13"/>
  <c r="P18" i="13" s="1"/>
  <c r="I26" i="42"/>
  <c r="I23" i="42"/>
  <c r="I22" i="42"/>
  <c r="I21" i="42"/>
  <c r="P21" i="42" s="1"/>
  <c r="I20" i="42"/>
  <c r="I19" i="42"/>
  <c r="P19" i="42" s="1"/>
  <c r="I18" i="42"/>
  <c r="I17" i="42"/>
  <c r="P17" i="42" s="1"/>
  <c r="I16" i="42"/>
  <c r="I15" i="42"/>
  <c r="P15" i="42" s="1"/>
  <c r="I14" i="42"/>
  <c r="I13" i="42"/>
  <c r="P13" i="42" s="1"/>
  <c r="I12" i="42"/>
  <c r="I16" i="17"/>
  <c r="P16" i="17" s="1"/>
  <c r="I15" i="17"/>
  <c r="P15" i="17" s="1"/>
  <c r="I14" i="17"/>
  <c r="P14" i="17" s="1"/>
  <c r="T134" i="2" a="1"/>
  <c r="T134" i="2" l="1"/>
  <c r="P23" i="42"/>
  <c r="I30" i="46"/>
  <c r="P18" i="45"/>
  <c r="P22" i="45"/>
  <c r="P13" i="45"/>
  <c r="P15" i="45"/>
  <c r="P19" i="45"/>
  <c r="P23" i="45"/>
  <c r="P14" i="46"/>
  <c r="P18" i="46"/>
  <c r="P22" i="46"/>
  <c r="M29" i="42"/>
  <c r="P14" i="42"/>
  <c r="P18" i="42"/>
  <c r="P22" i="42"/>
  <c r="P19" i="13"/>
  <c r="P17" i="45"/>
  <c r="P21" i="45"/>
  <c r="P12" i="46"/>
  <c r="I28" i="46"/>
  <c r="P16" i="46"/>
  <c r="P20" i="46"/>
  <c r="P26" i="46"/>
  <c r="P13" i="46"/>
  <c r="P17" i="46"/>
  <c r="P21" i="46"/>
  <c r="P12" i="42"/>
  <c r="I28" i="42"/>
  <c r="I30" i="42"/>
  <c r="I29" i="42"/>
  <c r="P16" i="42"/>
  <c r="P20" i="42"/>
  <c r="P26" i="42"/>
  <c r="P12" i="45"/>
  <c r="I28" i="45"/>
  <c r="I30" i="45"/>
  <c r="I29" i="45"/>
  <c r="M29" i="45"/>
  <c r="M29" i="46"/>
  <c r="P16" i="45"/>
  <c r="P20" i="45"/>
  <c r="P26" i="45"/>
  <c r="P15" i="46"/>
  <c r="P19" i="46"/>
  <c r="P23" i="46"/>
  <c r="G21" i="41"/>
  <c r="R134" i="2" a="1"/>
  <c r="Q134" i="2" a="1"/>
  <c r="P134" i="2" a="1"/>
  <c r="P136" i="2" a="1"/>
  <c r="S136" i="2" a="1"/>
  <c r="S134" i="2" a="1"/>
  <c r="R136" i="2" a="1"/>
  <c r="R69" i="2" a="1"/>
  <c r="Q69" i="2" a="1"/>
  <c r="S69" i="2" a="1"/>
  <c r="P69" i="2" a="1"/>
  <c r="Q69" i="2" l="1"/>
  <c r="R69" i="2"/>
  <c r="S69" i="2"/>
  <c r="P69" i="2"/>
  <c r="S134" i="2"/>
  <c r="S136" i="2"/>
  <c r="P136" i="2"/>
  <c r="P134" i="2"/>
  <c r="Q134" i="2"/>
  <c r="R134" i="2"/>
  <c r="R136" i="2"/>
  <c r="M28" i="46"/>
  <c r="P28" i="46" s="1"/>
  <c r="M28" i="42"/>
  <c r="P28" i="42" s="1"/>
  <c r="M28" i="45"/>
  <c r="P28" i="45" s="1"/>
  <c r="G39" i="41"/>
  <c r="G38" i="41"/>
  <c r="U69" i="2" l="1"/>
  <c r="U136" i="2"/>
  <c r="U134" i="2"/>
  <c r="H50" i="41"/>
  <c r="G34" i="41"/>
  <c r="I34" i="41"/>
  <c r="H34" i="41"/>
  <c r="G22" i="41" l="1"/>
  <c r="D50" i="41"/>
  <c r="F50" i="41"/>
  <c r="G50" i="41"/>
  <c r="E50" i="41"/>
  <c r="M26" i="39"/>
  <c r="I26" i="39"/>
  <c r="M23" i="39"/>
  <c r="I23" i="39"/>
  <c r="M22" i="39"/>
  <c r="I22" i="39"/>
  <c r="M21" i="39"/>
  <c r="I21" i="39"/>
  <c r="M20" i="39"/>
  <c r="I20" i="39"/>
  <c r="M19" i="39"/>
  <c r="I19" i="39"/>
  <c r="M18" i="39"/>
  <c r="I18" i="39"/>
  <c r="M17" i="39"/>
  <c r="I17" i="39"/>
  <c r="M16" i="39"/>
  <c r="I16" i="39"/>
  <c r="M15" i="39"/>
  <c r="I15" i="39"/>
  <c r="M14" i="39"/>
  <c r="I14" i="39"/>
  <c r="M13" i="39"/>
  <c r="I13" i="39"/>
  <c r="M12" i="39"/>
  <c r="I12" i="39"/>
  <c r="I26" i="30"/>
  <c r="I23" i="30"/>
  <c r="I22" i="30"/>
  <c r="I21" i="30"/>
  <c r="P21" i="30" s="1"/>
  <c r="I20" i="30"/>
  <c r="I19" i="30"/>
  <c r="I18" i="30"/>
  <c r="I17" i="30"/>
  <c r="P17" i="30" s="1"/>
  <c r="I16" i="30"/>
  <c r="I15" i="30"/>
  <c r="I14" i="30"/>
  <c r="P14" i="30" s="1"/>
  <c r="I13" i="30"/>
  <c r="P13" i="30" s="1"/>
  <c r="I12" i="30"/>
  <c r="I26" i="27"/>
  <c r="I23" i="27"/>
  <c r="I22" i="27"/>
  <c r="I21" i="27"/>
  <c r="I20" i="27"/>
  <c r="I19" i="27"/>
  <c r="I18" i="27"/>
  <c r="P18" i="27" s="1"/>
  <c r="I17" i="27"/>
  <c r="I16" i="27"/>
  <c r="I15" i="27"/>
  <c r="I14" i="27"/>
  <c r="P14" i="27" s="1"/>
  <c r="I13" i="27"/>
  <c r="I12" i="27"/>
  <c r="I26" i="26"/>
  <c r="I23" i="26"/>
  <c r="I22" i="26"/>
  <c r="I21" i="26"/>
  <c r="I20" i="26"/>
  <c r="P20" i="26" s="1"/>
  <c r="I19" i="26"/>
  <c r="P19" i="26" s="1"/>
  <c r="I18" i="26"/>
  <c r="I17" i="26"/>
  <c r="I16" i="26"/>
  <c r="P16" i="26" s="1"/>
  <c r="I15" i="26"/>
  <c r="P15" i="26" s="1"/>
  <c r="I14" i="26"/>
  <c r="I13" i="26"/>
  <c r="I12" i="26"/>
  <c r="I26" i="25"/>
  <c r="P26" i="25" s="1"/>
  <c r="I23" i="25"/>
  <c r="I22" i="25"/>
  <c r="I21" i="25"/>
  <c r="I20" i="25"/>
  <c r="P20" i="25" s="1"/>
  <c r="I19" i="25"/>
  <c r="I18" i="25"/>
  <c r="I17" i="25"/>
  <c r="I16" i="25"/>
  <c r="P16" i="25" s="1"/>
  <c r="I15" i="25"/>
  <c r="I14" i="25"/>
  <c r="I13" i="25"/>
  <c r="I12" i="25"/>
  <c r="I26" i="24"/>
  <c r="I23" i="24"/>
  <c r="I22" i="24"/>
  <c r="I21" i="24"/>
  <c r="P21" i="24" s="1"/>
  <c r="I20" i="24"/>
  <c r="I19" i="24"/>
  <c r="I18" i="24"/>
  <c r="I17" i="24"/>
  <c r="P17" i="24" s="1"/>
  <c r="I16" i="24"/>
  <c r="I15" i="24"/>
  <c r="I14" i="24"/>
  <c r="I13" i="24"/>
  <c r="P13" i="24" s="1"/>
  <c r="I12" i="24"/>
  <c r="P16" i="39" l="1"/>
  <c r="P20" i="39"/>
  <c r="P26" i="39"/>
  <c r="P26" i="26"/>
  <c r="I30" i="25"/>
  <c r="P15" i="39"/>
  <c r="P12" i="39"/>
  <c r="I29" i="39"/>
  <c r="I30" i="39"/>
  <c r="P22" i="27"/>
  <c r="P23" i="26"/>
  <c r="I30" i="24"/>
  <c r="P16" i="30"/>
  <c r="P20" i="30"/>
  <c r="P26" i="30"/>
  <c r="P16" i="27"/>
  <c r="P20" i="27"/>
  <c r="P26" i="27"/>
  <c r="P15" i="30"/>
  <c r="P19" i="30"/>
  <c r="P23" i="30"/>
  <c r="P14" i="39"/>
  <c r="P18" i="39"/>
  <c r="P14" i="24"/>
  <c r="P18" i="24"/>
  <c r="P22" i="24"/>
  <c r="P15" i="27"/>
  <c r="P19" i="27"/>
  <c r="P23" i="27"/>
  <c r="P18" i="30"/>
  <c r="P22" i="30"/>
  <c r="P13" i="39"/>
  <c r="P17" i="39"/>
  <c r="P21" i="39"/>
  <c r="P16" i="24"/>
  <c r="P20" i="24"/>
  <c r="P26" i="24"/>
  <c r="P15" i="25"/>
  <c r="P19" i="25"/>
  <c r="P23" i="25"/>
  <c r="M29" i="24"/>
  <c r="M28" i="24" s="1"/>
  <c r="M29" i="27"/>
  <c r="M28" i="27" s="1"/>
  <c r="M29" i="30"/>
  <c r="I28" i="25"/>
  <c r="I29" i="25"/>
  <c r="P12" i="25"/>
  <c r="M29" i="25"/>
  <c r="M29" i="39"/>
  <c r="P13" i="25"/>
  <c r="P17" i="25"/>
  <c r="P21" i="25"/>
  <c r="P12" i="26"/>
  <c r="I28" i="26"/>
  <c r="I28" i="24"/>
  <c r="P12" i="24"/>
  <c r="P15" i="24"/>
  <c r="P19" i="24"/>
  <c r="P23" i="24"/>
  <c r="P14" i="25"/>
  <c r="P18" i="25"/>
  <c r="P22" i="25"/>
  <c r="P13" i="26"/>
  <c r="P17" i="26"/>
  <c r="P21" i="26"/>
  <c r="I28" i="27"/>
  <c r="P12" i="27"/>
  <c r="P22" i="39"/>
  <c r="M29" i="26"/>
  <c r="P14" i="26"/>
  <c r="P18" i="26"/>
  <c r="P22" i="26"/>
  <c r="P13" i="27"/>
  <c r="P17" i="27"/>
  <c r="P21" i="27"/>
  <c r="P12" i="30"/>
  <c r="I28" i="30"/>
  <c r="P19" i="39"/>
  <c r="I28" i="39"/>
  <c r="P23" i="39"/>
  <c r="I50" i="41"/>
  <c r="S106" i="2" a="1"/>
  <c r="P106" i="2" a="1"/>
  <c r="P106" i="2" l="1"/>
  <c r="S106" i="2"/>
  <c r="M28" i="30"/>
  <c r="P28" i="30" s="1"/>
  <c r="P28" i="27"/>
  <c r="M28" i="25"/>
  <c r="P28" i="25" s="1"/>
  <c r="P28" i="24"/>
  <c r="M28" i="26"/>
  <c r="P28" i="26" s="1"/>
  <c r="M28" i="39"/>
  <c r="P28" i="39" s="1"/>
  <c r="I14" i="13"/>
  <c r="I15" i="13"/>
  <c r="I16" i="13"/>
  <c r="I17" i="13"/>
  <c r="I20" i="13"/>
  <c r="I13" i="17"/>
  <c r="P13" i="17" s="1"/>
  <c r="I12" i="17"/>
  <c r="I26" i="20"/>
  <c r="I23" i="20"/>
  <c r="I22" i="20"/>
  <c r="I21" i="20"/>
  <c r="I20" i="20"/>
  <c r="I19" i="20"/>
  <c r="I18" i="20"/>
  <c r="I17" i="20"/>
  <c r="I16" i="20"/>
  <c r="I15" i="20"/>
  <c r="I14" i="20"/>
  <c r="I13" i="20"/>
  <c r="I12" i="20"/>
  <c r="I26" i="17"/>
  <c r="P26" i="17" s="1"/>
  <c r="I25" i="17"/>
  <c r="P25" i="17" s="1"/>
  <c r="I22" i="17"/>
  <c r="P22" i="17" s="1"/>
  <c r="I21" i="17"/>
  <c r="P21" i="17" s="1"/>
  <c r="I20" i="17"/>
  <c r="P20" i="17" s="1"/>
  <c r="I19" i="17"/>
  <c r="P19" i="17" s="1"/>
  <c r="I18" i="17"/>
  <c r="P18" i="17" s="1"/>
  <c r="I17" i="17"/>
  <c r="P17" i="17" s="1"/>
  <c r="I26" i="16"/>
  <c r="I23" i="16"/>
  <c r="I22" i="16"/>
  <c r="I21" i="16"/>
  <c r="I20" i="16"/>
  <c r="I19" i="16"/>
  <c r="I18" i="16"/>
  <c r="I17" i="16"/>
  <c r="I16" i="16"/>
  <c r="I15" i="16"/>
  <c r="I14" i="16"/>
  <c r="I13" i="16"/>
  <c r="I12" i="16"/>
  <c r="I26" i="13"/>
  <c r="I23" i="13"/>
  <c r="I22" i="13"/>
  <c r="I21" i="13"/>
  <c r="I13" i="13"/>
  <c r="I12" i="13"/>
  <c r="U106" i="2" l="1"/>
  <c r="P22" i="13"/>
  <c r="P17" i="16"/>
  <c r="P13" i="16"/>
  <c r="P21" i="16"/>
  <c r="P15" i="20"/>
  <c r="P19" i="20"/>
  <c r="P21" i="13"/>
  <c r="P16" i="16"/>
  <c r="P20" i="16"/>
  <c r="P26" i="16"/>
  <c r="P26" i="13"/>
  <c r="P15" i="16"/>
  <c r="P19" i="16"/>
  <c r="P23" i="16"/>
  <c r="M29" i="20"/>
  <c r="P14" i="20"/>
  <c r="P18" i="20"/>
  <c r="P22" i="20"/>
  <c r="M29" i="13"/>
  <c r="P20" i="13"/>
  <c r="P23" i="13"/>
  <c r="P14" i="16"/>
  <c r="P18" i="16"/>
  <c r="P22" i="16"/>
  <c r="P17" i="13"/>
  <c r="P23" i="20"/>
  <c r="P16" i="13"/>
  <c r="P12" i="16"/>
  <c r="I28" i="16"/>
  <c r="I30" i="16"/>
  <c r="I29" i="16"/>
  <c r="P15" i="13"/>
  <c r="I30" i="13"/>
  <c r="I29" i="13"/>
  <c r="P12" i="13"/>
  <c r="I28" i="13"/>
  <c r="P12" i="20"/>
  <c r="I29" i="20"/>
  <c r="I28" i="20"/>
  <c r="P16" i="20"/>
  <c r="P20" i="20"/>
  <c r="P26" i="20"/>
  <c r="P14" i="13"/>
  <c r="P13" i="13"/>
  <c r="M29" i="16"/>
  <c r="P13" i="20"/>
  <c r="P17" i="20"/>
  <c r="P21" i="20"/>
  <c r="I28" i="17"/>
  <c r="I30" i="17"/>
  <c r="I29" i="17"/>
  <c r="M29" i="17"/>
  <c r="P12" i="17"/>
  <c r="Q42" i="2" a="1"/>
  <c r="S42" i="2" a="1"/>
  <c r="Q42" i="2" l="1"/>
  <c r="S42" i="2"/>
  <c r="M28" i="13"/>
  <c r="P28" i="13" s="1"/>
  <c r="M28" i="20"/>
  <c r="P28" i="20" s="1"/>
  <c r="M28" i="16"/>
  <c r="P28" i="16" s="1"/>
  <c r="M28" i="17"/>
  <c r="P28" i="17" s="1"/>
  <c r="U42" i="2" l="1"/>
  <c r="U38" i="2"/>
  <c r="D61" i="41" l="1" a="1"/>
  <c r="D61" i="41" s="1"/>
  <c r="C61" i="41" a="1"/>
  <c r="C61" i="41" s="1"/>
  <c r="B61" i="41" a="1"/>
  <c r="B61" i="41" s="1"/>
  <c r="D59" i="41" l="1"/>
  <c r="F59" i="41"/>
  <c r="F46" i="41" s="1"/>
  <c r="G59" i="41"/>
  <c r="D49" i="41" s="1"/>
  <c r="I49" i="41" s="1"/>
  <c r="E59" i="41"/>
  <c r="D45" i="41" s="1"/>
  <c r="H59" i="41"/>
  <c r="I59" i="41"/>
  <c r="H48" i="41" l="1"/>
  <c r="G48" i="41"/>
  <c r="F48" i="41"/>
  <c r="E48" i="41"/>
  <c r="D48" i="41"/>
  <c r="D44" i="41"/>
  <c r="E44" i="41"/>
  <c r="G44" i="41"/>
  <c r="F44" i="41"/>
  <c r="H44" i="41"/>
  <c r="E45" i="41"/>
  <c r="D47" i="41"/>
  <c r="I47" i="41" s="1"/>
  <c r="E46" i="41"/>
  <c r="G46" i="41"/>
  <c r="H46" i="41"/>
  <c r="H45" i="41"/>
  <c r="G45" i="41"/>
  <c r="F45" i="41"/>
  <c r="I44" i="41" l="1"/>
  <c r="E51" i="41"/>
  <c r="G51" i="41"/>
  <c r="H51" i="41"/>
  <c r="F51" i="41"/>
  <c r="I48" i="41"/>
  <c r="I46" i="41"/>
  <c r="I45" i="41"/>
  <c r="D51" i="41" l="1"/>
  <c r="G41" i="41" s="1"/>
  <c r="I51" i="4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tc={4BECCC3F-AFCB-468A-A48D-E8064551A789}</author>
  </authors>
  <commentList>
    <comment ref="G38" authorId="0" shapeId="0" xr:uid="{4BECCC3F-AFCB-468A-A48D-E8064551A789}">
      <text>
        <t>[Trådad kommentar]
I din version av Excel kan du läsa den här trådade kommentaren, men eventuella ändringar i den tas bort om filen öppnas i en senare version av Excel. Läs mer: https://go.microsoft.com/fwlink/?linkid=870924
Kommentar:
    Punkt 54.</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<sst xmlns="http://schemas.openxmlformats.org/spreadsheetml/2006/main" count="1048" uniqueCount="364">
  <si>
    <r>
      <rPr>
        <b/>
        <sz val="22"/>
        <color rgb="FFFFFFFF"/>
        <rFont val="Calibri"/>
        <family val="2"/>
      </rPr>
      <t>INTRO A</t>
    </r>
    <r>
      <rPr>
        <sz val="22"/>
        <color rgb="FFFFFFFF"/>
        <rFont val="Calibri"/>
        <family val="2"/>
      </rPr>
      <t xml:space="preserve">FRICAN </t>
    </r>
    <r>
      <rPr>
        <b/>
        <sz val="22"/>
        <color rgb="FFFFFFFF"/>
        <rFont val="Calibri"/>
        <family val="2"/>
      </rPr>
      <t>S</t>
    </r>
    <r>
      <rPr>
        <sz val="22"/>
        <color rgb="FFFFFFFF"/>
        <rFont val="Calibri"/>
        <family val="2"/>
      </rPr>
      <t>WINE</t>
    </r>
    <r>
      <rPr>
        <b/>
        <sz val="22"/>
        <color rgb="FFFFFFFF"/>
        <rFont val="Calibri"/>
        <family val="2"/>
      </rPr>
      <t xml:space="preserve"> F</t>
    </r>
    <r>
      <rPr>
        <sz val="22"/>
        <color rgb="FFFFFFFF"/>
        <rFont val="Calibri"/>
        <family val="2"/>
      </rPr>
      <t>EVER</t>
    </r>
    <r>
      <rPr>
        <b/>
        <sz val="22"/>
        <color rgb="FFFFFFFF"/>
        <rFont val="Calibri"/>
        <family val="2"/>
      </rPr>
      <t xml:space="preserve"> KALKYL</t>
    </r>
  </si>
  <si>
    <t>Kostnadskalkyl för grisnäringen att uppnå SSB Gris ASF-status</t>
  </si>
  <si>
    <t>Version: Mars 2025</t>
  </si>
  <si>
    <r>
      <t xml:space="preserve">I samarbete med   </t>
    </r>
    <r>
      <rPr>
        <sz val="14"/>
        <color theme="9" tint="-0.249977111117893"/>
        <rFont val="Wingdings 3"/>
        <family val="1"/>
        <charset val="2"/>
      </rPr>
      <t>www</t>
    </r>
  </si>
  <si>
    <t>BAKGRUND</t>
  </si>
  <si>
    <t>SYFTE</t>
  </si>
  <si>
    <t>Så fungerar mallen</t>
  </si>
  <si>
    <t>Tack</t>
  </si>
  <si>
    <t>KONTAKTUPPGIFTER</t>
  </si>
  <si>
    <t>Vid frågor om kalkylen kontakta:
Pontus Almerheim | 070-295 02 29| pontus.almerheim@gardochdjurhalsan.se</t>
  </si>
  <si>
    <t>GÅRDSINFO</t>
  </si>
  <si>
    <r>
      <t xml:space="preserve">I SAMARBETE MED </t>
    </r>
    <r>
      <rPr>
        <sz val="11"/>
        <color theme="1"/>
        <rFont val="Wingdings 3"/>
        <family val="1"/>
        <charset val="2"/>
      </rPr>
      <t>www</t>
    </r>
  </si>
  <si>
    <t>SSB AVGIFT</t>
  </si>
  <si>
    <t>SUGGOR</t>
  </si>
  <si>
    <t>GRISAR</t>
  </si>
  <si>
    <t>Namn Gård</t>
  </si>
  <si>
    <t>ÖVR AVGIFT</t>
  </si>
  <si>
    <t>SE-NUMMER</t>
  </si>
  <si>
    <t>Gata och nummer</t>
  </si>
  <si>
    <t>Postnummer och ort</t>
  </si>
  <si>
    <t>Kontaktperson</t>
  </si>
  <si>
    <t>E-mail</t>
  </si>
  <si>
    <t>Telefonnummer</t>
  </si>
  <si>
    <t>UPPGIFTER STALLAR</t>
  </si>
  <si>
    <t>Suggor</t>
  </si>
  <si>
    <t>Slaktgrisar</t>
  </si>
  <si>
    <t>uu</t>
  </si>
  <si>
    <t>Admin kostnad</t>
  </si>
  <si>
    <t>Övrig kostnad</t>
  </si>
  <si>
    <t>Total</t>
  </si>
  <si>
    <t>NYCKELTAL MATERIALKOSTNADER</t>
  </si>
  <si>
    <t>Avskrivningsperiod</t>
  </si>
  <si>
    <t>Årsränta (%)</t>
  </si>
  <si>
    <t>Underhåll (%)</t>
  </si>
  <si>
    <t xml:space="preserve">ÖVERSIKT ASF-STATUS </t>
  </si>
  <si>
    <t>GRUND
*</t>
  </si>
  <si>
    <t>SPETS
**</t>
  </si>
  <si>
    <t>ASF-status
***</t>
  </si>
  <si>
    <r>
      <rPr>
        <sz val="11"/>
        <color rgb="FFC00000"/>
        <rFont val="Wingdings"/>
        <charset val="2"/>
      </rPr>
      <t>é</t>
    </r>
    <r>
      <rPr>
        <sz val="11"/>
        <color rgb="FFC00000"/>
        <rFont val="Calibri"/>
        <family val="2"/>
        <scheme val="minor"/>
      </rPr>
      <t xml:space="preserve">
KVAR ATT
UPPFYLLA</t>
    </r>
    <r>
      <rPr>
        <sz val="11"/>
        <color rgb="FFC00000"/>
        <rFont val="Calibri"/>
        <family val="2"/>
        <charset val="2"/>
        <scheme val="minor"/>
      </rPr>
      <t xml:space="preserve"> TILL
ASF-STATUS</t>
    </r>
  </si>
  <si>
    <r>
      <t xml:space="preserve">UPPFYLLD eller KVAR </t>
    </r>
    <r>
      <rPr>
        <b/>
        <sz val="14"/>
        <rFont val="Wingdings 3"/>
        <family val="1"/>
        <charset val="2"/>
      </rPr>
      <t>u</t>
    </r>
  </si>
  <si>
    <t>EJ  UPPFYLLD</t>
  </si>
  <si>
    <t>UPPFYLLD</t>
  </si>
  <si>
    <t>INVESTERINGSBEHOV INKL RÄNTA OCH AVGIFT</t>
  </si>
  <si>
    <t>BESKRIVNING</t>
  </si>
  <si>
    <t>ÅR 1</t>
  </si>
  <si>
    <t>ÅR 2</t>
  </si>
  <si>
    <t>ÅR 3</t>
  </si>
  <si>
    <t>ÅR 4</t>
  </si>
  <si>
    <t>ÅR 5</t>
  </si>
  <si>
    <t>TOTAL</t>
  </si>
  <si>
    <r>
      <t xml:space="preserve">INVESTERING MED AVSKRIVNING
</t>
    </r>
    <r>
      <rPr>
        <sz val="9"/>
        <rFont val="Calibri"/>
        <family val="2"/>
        <scheme val="minor"/>
      </rPr>
      <t>(RAK AVSKRIVNING)</t>
    </r>
  </si>
  <si>
    <t>RÄNTA  (ÅR 1 - 5)</t>
  </si>
  <si>
    <t>UNDERHÅLL (ÅR 2 - 5)</t>
  </si>
  <si>
    <t>KOSTNAD UTAN AVSKRIVNING</t>
  </si>
  <si>
    <t>LÖPANDE ARBETE</t>
  </si>
  <si>
    <t>ENGÅNGSARBETE</t>
  </si>
  <si>
    <t xml:space="preserve">AKTIVITETER SOM KRÄVER INVESTERINGAR </t>
  </si>
  <si>
    <t>BEHOV INVESTERINGAR</t>
  </si>
  <si>
    <t>MATERIALKOSTNAD</t>
  </si>
  <si>
    <t>ARBETSKOSTNAD</t>
  </si>
  <si>
    <t>TOTAL KOSTNAD
(5 ÅR)</t>
  </si>
  <si>
    <t>KOSTNAD</t>
  </si>
  <si>
    <r>
      <t xml:space="preserve">RÄNTA (ÅR 1-5)
</t>
    </r>
    <r>
      <rPr>
        <sz val="8"/>
        <color theme="0"/>
        <rFont val="Calibri"/>
        <family val="2"/>
        <scheme val="minor"/>
      </rPr>
      <t>vid avskrivning</t>
    </r>
  </si>
  <si>
    <t>UNDERHÅLL (ÅR 2-5)</t>
  </si>
  <si>
    <t>ENGÅNG (ÅR 1)</t>
  </si>
  <si>
    <t>ÅRLIGEN (ÅR 1-5)</t>
  </si>
  <si>
    <t>GÅRDSPECIFIK RÅDGIVNING</t>
  </si>
  <si>
    <t>TILLBAKA</t>
  </si>
  <si>
    <t>NR</t>
  </si>
  <si>
    <t>RÅDGIVNING</t>
  </si>
  <si>
    <t>GENOMGÅNG SMITTSKYDDSRUTINER</t>
  </si>
  <si>
    <t>UPPRÄTTA SMITTSÄKRA TRANSPORTVÄGAR</t>
  </si>
  <si>
    <t>UPPRÄTTANDE AV PLANSKISS ÖVER PERSONALUTRYMMEN</t>
  </si>
  <si>
    <t>KALKYL STÄNGSEL</t>
  </si>
  <si>
    <t>BYGGA PERSONSLUSS</t>
  </si>
  <si>
    <t>BESÖKSKLÄDER</t>
  </si>
  <si>
    <t>UTRUSTNING</t>
  </si>
  <si>
    <t>KARENS UTLANDSVISTELSE</t>
  </si>
  <si>
    <t>SÄKRA SMITTSKYDD VID OMBYGGNATION</t>
  </si>
  <si>
    <t>TRANSPORTLOGG</t>
  </si>
  <si>
    <t>DJURFÖRFLLYTNINGAR</t>
  </si>
  <si>
    <t>UTLASTNINGSYTA</t>
  </si>
  <si>
    <t>TVÄTT OCH DESINFICERING AV UTLASTNINGSUTRYMME</t>
  </si>
  <si>
    <t>REDSKAP, SKIVOR, KLÄDER, SKODON</t>
  </si>
  <si>
    <t>UTLASTNINGSYUTRYMME FÅR EJ ANVÄNDAS SOM FÖRVARING</t>
  </si>
  <si>
    <t>VISUELL HYGIENISK KONTROLL</t>
  </si>
  <si>
    <t>PLAN FÖR RENGÖRING AV FODER- OCH VATTENANLÄGGNING</t>
  </si>
  <si>
    <t>VISTE ELLER AVGRÄNSNING FÖR SÄLLSKAPSDJUR</t>
  </si>
  <si>
    <t>ÖVRIGA KOSTNADER</t>
  </si>
  <si>
    <t>FRÅGEFORMULÄR ASF</t>
  </si>
  <si>
    <t>INVESTERINGSKALKYL</t>
  </si>
  <si>
    <t>J/N</t>
  </si>
  <si>
    <t>OMFATTNING</t>
  </si>
  <si>
    <t>STATUS</t>
  </si>
  <si>
    <t>GÅ TILL 
RÅDGIV.</t>
  </si>
  <si>
    <t>VÄGLEDNING</t>
  </si>
  <si>
    <t>GÅ TILL
KALKYL</t>
  </si>
  <si>
    <t>KRÄVER
INVESTERING</t>
  </si>
  <si>
    <t>¬</t>
  </si>
  <si>
    <t>¬¬</t>
  </si>
  <si>
    <t>¬¬¬</t>
  </si>
  <si>
    <t>RÄNTA (ÅR 1-5)</t>
  </si>
  <si>
    <t>GRUND</t>
  </si>
  <si>
    <t>SPETS</t>
  </si>
  <si>
    <t>ASF</t>
  </si>
  <si>
    <t>q</t>
  </si>
  <si>
    <r>
      <t xml:space="preserve">q </t>
    </r>
    <r>
      <rPr>
        <sz val="9"/>
        <color theme="0"/>
        <rFont val="Calibri"/>
        <family val="2"/>
        <scheme val="minor"/>
      </rPr>
      <t>J/N</t>
    </r>
  </si>
  <si>
    <t xml:space="preserve">Alla grisar som hålls på ett sådant sätt att de smittskyddsmässigt räknas som en enhet måste anslutas. </t>
  </si>
  <si>
    <t xml:space="preserve">Med samma smittskyddsenhet menas att djuren har direkt eller indirekt kontakt. Indirekt kontakt kan t.ex. vara samma skötare (om denne inte byter kläder/stövlar och tvättar och desinficerar händer mellan djurgrupperna), samma redskap, delade flöden och transportvägar. Alla SE-nummer som ingår i gårdens smittskyddsenhet ska anslutas. </t>
  </si>
  <si>
    <t>Utbildning av djurhållare</t>
  </si>
  <si>
    <t xml:space="preserve"> Djurhållaren och/eller den som ansvarar för det praktiska arbetet i besättningen har genomgått en av programmet godkänd smittskyddskurs.</t>
  </si>
  <si>
    <t>Smittsäkrad Besättning Gris anordnar digital smittskyddskurs 3-4 gånger per år. Mer information finns på https://www.gardochdjurhalsan.se/kurser/gris/</t>
  </si>
  <si>
    <t xml:space="preserve"> Djurhållaren och besättningens personal deltar vid årlig genomgång av besättningens smittskyddsrutiner tillsammans med behörig veterinär i programmet. Vid nyanställning går djurhållaren igenom besättningens smittskyddsrutiner i samband med anställning och personen deltar därefter vid nästkommande genomgång med veterinären.</t>
  </si>
  <si>
    <t>Klicka Här</t>
  </si>
  <si>
    <t xml:space="preserve">Genomgången kan ske i samband med det årliga kontrollbesöket i programmet. Alternativt kan en separat genomgång av smittskyddsrutinerna ske vid ett annat besök av SSB-veterinäreren. Genomgången ska noteras i veterinärens besöksrapport. </t>
  </si>
  <si>
    <t>u</t>
  </si>
  <si>
    <t>Smittskyddssamråd</t>
  </si>
  <si>
    <t xml:space="preserve"> Vid förprövningspliktig ny- och ombyggnation hålls smittskyddssamråd med veterinär som har särskild kompetens i smittskyddsfrågor innan handlingarna sänds till Länsstyrelsen.</t>
  </si>
  <si>
    <t>Ta kontakt med din veterinär i god tid inför en ny- eller ombyggnation.</t>
  </si>
  <si>
    <t>Inköp av djur</t>
  </si>
  <si>
    <r>
      <t xml:space="preserve"> Vid import eller införsel av lantbruksdjur eller genetiskt material såsom sperma, ägg och embryon från djurslag som innefattas av Svenska Djurbönders Smittskyddskontroll (gris, nöt, får, get, alpacka och andra kameldjur) från annat land, följer djurhållaren Jordbruksverkets bestämmelser samt kraven i näringens egen importkontroll </t>
    </r>
    <r>
      <rPr>
        <b/>
        <sz val="10"/>
        <color theme="1"/>
        <rFont val="Calibri Light"/>
        <family val="2"/>
        <scheme val="major"/>
      </rPr>
      <t>SDS (Svenska Djurbönders Smittskyddskontroll)</t>
    </r>
    <r>
      <rPr>
        <sz val="10"/>
        <color theme="1"/>
        <rFont val="Calibri Light"/>
        <family val="2"/>
        <scheme val="major"/>
      </rPr>
      <t>.</t>
    </r>
  </si>
  <si>
    <t>Du kan läsa mer om SDS och kraven här: https://www.sds-web.se/sv/gris/</t>
  </si>
  <si>
    <r>
      <t xml:space="preserve"> Inköp av livdjur sker endast från avels- och gyltproducerande besättningar som är anslutna till </t>
    </r>
    <r>
      <rPr>
        <b/>
        <sz val="10"/>
        <color theme="1"/>
        <rFont val="Calibri Light"/>
        <family val="2"/>
        <scheme val="major"/>
      </rPr>
      <t>Smittsäkrad besättning gris</t>
    </r>
    <r>
      <rPr>
        <sz val="10"/>
        <color theme="1"/>
        <rFont val="Calibri Light"/>
        <family val="2"/>
        <scheme val="major"/>
      </rPr>
      <t>.</t>
    </r>
  </si>
  <si>
    <r>
      <t xml:space="preserve"> Inköp av smågrisar för slaktgrisproduktion sker endast från smågrisuppfödare som är anslutna till </t>
    </r>
    <r>
      <rPr>
        <b/>
        <sz val="10"/>
        <color theme="1"/>
        <rFont val="Calibri Light"/>
        <family val="2"/>
        <scheme val="major"/>
      </rPr>
      <t>Smittsäkrad besättning gris</t>
    </r>
    <r>
      <rPr>
        <sz val="10"/>
        <color theme="1"/>
        <rFont val="Calibri Light"/>
        <family val="2"/>
        <scheme val="major"/>
      </rPr>
      <t>.</t>
    </r>
  </si>
  <si>
    <r>
      <t xml:space="preserve"> Import och införsel från annat land av lantbruksdjur som innefattas av </t>
    </r>
    <r>
      <rPr>
        <b/>
        <sz val="10"/>
        <color theme="1"/>
        <rFont val="Calibri Light"/>
        <family val="2"/>
        <scheme val="major"/>
      </rPr>
      <t>Svenska Djurbönders Smittskyddskontroll</t>
    </r>
    <r>
      <rPr>
        <sz val="10"/>
        <color theme="1"/>
        <rFont val="Calibri Light"/>
        <family val="2"/>
        <scheme val="major"/>
      </rPr>
      <t xml:space="preserve"> (gris, nöt, får, get, alpacka och andra kameldjur) utförs inte.</t>
    </r>
  </si>
  <si>
    <t>EU-godkända seminstationer undantagna detta krav. Dessa kan vara anslutna till Spets trots import/införsel, under förutsättning att övriga regler för Spets följs.</t>
  </si>
  <si>
    <t>Försäljning av djur</t>
  </si>
  <si>
    <t xml:space="preserve"> Vid misstanke om smitta som kan medföra sjukdom i mottagande besättning får inte djur försäljas. Veterinären i programmet kontaktas för en hälsomässig bedömning.</t>
  </si>
  <si>
    <t xml:space="preserve"> Vid försäljning av så kallade hushållsgrisar lämnar djurhållaren information till köparen om att utfodring med animaliskt avfall inte är tillåtet. Eftersom grisar endast säljs till personer med en hos Jordbruksverket registrerad anläggning (produktionsplats) rapporteras förflyttningen till Jordbruksverket.</t>
  </si>
  <si>
    <t xml:space="preserve">På smittsäkra.se finns en kunskapsbank kring för personer som håller hushållsgisar eller har hobby-grishållning. https://www.smittsakra.se/gris/kunskapsbank-for-smaskaliga-grishallare/ </t>
  </si>
  <si>
    <t>Planskiss och flöden</t>
  </si>
  <si>
    <t xml:space="preserve"> En planskiss över gårdens byggnader och hägn samt befintliga transportvägar upprättas.</t>
  </si>
  <si>
    <t>Av planskissken ska byggnaders användning framgå och transportvägar ska vara uppmärkta. För SSB-ASF ska även stängslets placering framgå. I de tillfällen stängslet omgärdar både ett yttre område på gårdsplan och ett inre område på gårdsplan ska det inre området vara tydligt uppmärkt på skissen.</t>
  </si>
  <si>
    <t xml:space="preserve"> Diskussion avseende indirekt och direkt vildsvinskontakt ska genomföras tillsammans med SSB-veterinären vid kontrollbesök.</t>
  </si>
  <si>
    <t>Utifrån befintlig planskiss har det, tillsammans med veterinär, upprättats ett åtgärdsförslag i syfte att skapa smittsäkra transportvägar till, från och inom gården. Speciell hänsyn tas till transportvägar för fordon som kadaver-, slakt- och foderbilar samt gödselspridare.</t>
  </si>
  <si>
    <t xml:space="preserve">Diskutera flöden för eventuella djurförflyttningar mellan hus, förflyttning av personal mellan byggnader och fordon som kör in på gården (ex. kadaver-, slakt- och foderbilar samt gödselspridare och andra lantbruksredsakp som tillhör gården). För programmets SPETS-nivå och ASF-status ska det alltid finnas en tydlig åtskillnad mellan ytor där djur flyttas/drivs och alla orena fordon. Personalen får inte förflytta sig över gårdsplan i samma skor som används inne i stallarna utan transportskor ska användas. I de fall att grisar drivs mellan stallarna ska finnas en tydlig permanent fysisk gräns mellan de ytor där djur och personal rör sig och alla annan trafik och personrörelser. För övriga förflyttningar på SPETS ska en åtgärdsplan upprättas för hur mer smittsäkra flöden kan uppnås. För ASF-status måste det måste vara helt skilda flöden även mellan maskiner och redskap som ska in till djur och alla andra trafikflöden på gården. Det ska finnas en tydlig fysisk gräns mellan yttre område på gårdsplan (där orena fordon får köra) och inre område på gårdsplan (där endast rena fordon som ska in till djuren får köra). Om du kör in till djuren med exempelvis lastmaskin för att mocka ut bäddar eller köra in strö så måste det finnas ett inre område på gårdsplan i anslutning till bäddarna som inte får korsas av ej rengjorda fordon och redskap. Alla fordon och redskap som ska köras in på det inre området måste göras rent och desinficeras i anslutning till området. Kör du inte in i djurutrymmen med maskiner eller redskap så behövs inget inre område på gårdsplan och därmed ingen mer gräns in till besättningen än den som finns i personslussen. </t>
  </si>
  <si>
    <t xml:space="preserve"> En planskiss har upprättats där det har fastställts gränsen mellan yttre (”smutsiga”) och inre (”rena”) områden i personalutrymmet.</t>
  </si>
  <si>
    <t xml:space="preserve">Det ska finnas en tydligt markerad gräns mellan yttre (utanför besättning) och inre (inne i besättningen) område där kläd-, skobyte och handtvätt och desinficering ska ske. Kläderna skall förvaras så att kläder och skor som används utanför besättningen inte kommer i kontakt med de skyddskläder och skodon som används i besättningen. Gränsen ska vara så tydligt att det går att göra en planskiss över slussen eller omklädningsrummet så att ena delen kan målas röd och andra delen kan målas grön. </t>
  </si>
  <si>
    <t xml:space="preserve"> Djurstängsel finns runt de byggnader där grisar hålls och fodermedel och strö förvaras. Stängslet är uppfört i enlighet med de minimikrav som listas i bilaga 4a till Smittsäkrad Besättning Gris Plan och Riktlinjer.</t>
  </si>
  <si>
    <t>Kraven finns här: www.smittsäkra.se/gris/smittsakrad-besattning-gris/dokument-lankar/</t>
  </si>
  <si>
    <t>Besökare och personal</t>
  </si>
  <si>
    <t xml:space="preserve"> Generellt gäller att besöken i besättningen är genomtänkta och planerade.</t>
  </si>
  <si>
    <t xml:space="preserve"> Besöksjournal förs.</t>
  </si>
  <si>
    <t>Programmets godkända besöksjournal finns här: www.smittsäkra.se/gris/smittsakrad-besattning-gris/dokument-lankar/</t>
  </si>
  <si>
    <t>Besättningens smittskyddsbestämmelser finns i skrift och utarbetas tillsammans med besättningsveterinär eller djurhälsoveterinär.</t>
  </si>
  <si>
    <t>Förslag till smittskyddsbestämmelser finns här: www.smittsäkra.se/gris/smittsakrad-besattning-gris/dokument-lankar/</t>
  </si>
  <si>
    <t xml:space="preserve"> Samtliga personer som vistas i anläggningen informeras om besättningens smittskyddsbestämmelser. Besökare signerar i besöksjournalen att de tagit del av bestämmelserna innan inträde i besättningen. Djurhållaren ansvarar för att informera sig om var samtliga besökare (särskilt hantverkare) varit innan besöket.</t>
  </si>
  <si>
    <t xml:space="preserve"> Rena skyddskläder och skodon finns att tillgå.</t>
  </si>
  <si>
    <t xml:space="preserve"> Möjlighet till handtvätt med flytande tvål, varmt och kallt vatten finns.</t>
  </si>
  <si>
    <t>Torkmöjligheter av engångstyp (ex. pappershanddukar) och handdesinfektionsmedel finns. Tvätt och desinfektion av händer sker alltid vid in- och utträde i besättningen.</t>
  </si>
  <si>
    <r>
      <t xml:space="preserve"> Karenstider efter besök på utländska gårdar eller efter annan kontakt med klövbärande djur (t.ex. marknader, jakt) respekteras. Från områden med mul- och klövsjuka gäller </t>
    </r>
    <r>
      <rPr>
        <b/>
        <sz val="10"/>
        <color theme="1"/>
        <rFont val="Calibri Light"/>
        <family val="2"/>
        <scheme val="major"/>
      </rPr>
      <t>5 dygns karens</t>
    </r>
    <r>
      <rPr>
        <sz val="10"/>
        <color theme="1"/>
        <rFont val="Calibri Light"/>
        <family val="2"/>
        <scheme val="major"/>
      </rPr>
      <t xml:space="preserve">. Från övriga områden gäller </t>
    </r>
    <r>
      <rPr>
        <b/>
        <sz val="10"/>
        <color theme="1"/>
        <rFont val="Calibri Light"/>
        <family val="2"/>
        <scheme val="major"/>
      </rPr>
      <t>48 h karenstid</t>
    </r>
    <r>
      <rPr>
        <sz val="10"/>
        <color theme="1"/>
        <rFont val="Calibri Light"/>
        <family val="2"/>
        <scheme val="major"/>
      </rPr>
      <t>.</t>
    </r>
  </si>
  <si>
    <t xml:space="preserve"> Blanketten Visitor’s certificate fylls i vid besök från utlandet.</t>
  </si>
  <si>
    <t>Blanketten kan laddas ner här: www.smittsäkra.se/gris/smittsakrad-besattning-gris/dokument-lankar/</t>
  </si>
  <si>
    <t xml:space="preserve"> Vid utomhusproduktion finns skyltar som upplyser om att det är förbjudet att mata grisar i anslutning till varje hägn. Särskilt viktigt är att de placeras i anslutning till angränsande vägar, promenadstigar etc.</t>
  </si>
  <si>
    <t>Anslutna besättningar kan beställa skyltar från sin SSB-veterinär.</t>
  </si>
  <si>
    <t xml:space="preserve"> I besöksjournalen efterfrågas datum för senaste besök i annan grisbesättning, även typ av besättning och lokalisation.</t>
  </si>
  <si>
    <t xml:space="preserve"> Stoppskyltar finns på alla dörrar och huvudingång, förutom på dörrar som är reglade inifrån. Huvudingång med personsluss markeras på ett tydligt sätt. Telefonnummer till ansvarig djurhållare/personal anges vid huvudingången. Vid utomhusproduktion finns motsvarande stoppskyltar i anslutning till varje hägn.</t>
  </si>
  <si>
    <t xml:space="preserve"> Det finns en klar gräns mellan ”yttre” och ”inre” område, gärna i form av en personsluss. Gränsen respekteras av både personal och besökare.</t>
  </si>
  <si>
    <t xml:space="preserve">Det ska finnas en tydligt markerad gräns mellan yttre (utanför besättning) och inre (inne i besättningen) område där kläd-, skobyte och handtvätt och desinficering ska ske. Kläderna skall förvaras så att kläder och skor som används utanför besättningen inte kommer i kontakt med de skyddskläder och skodon som används i besättningen. En fysisk barriär som man måste kliva över är att föredra, (t.ex. en bänk att sitta på medan man tar av sig ytterskorna på det yttre området). Gränsen gäller även vid ev. förflyttning över gårdsplan mellan olika hus/avdelningar, då ska det finnas tydliga skogränser vid stalldörren där skobyte ska ske till transportskor som används mellan stallerna. </t>
  </si>
  <si>
    <t xml:space="preserve"> Kläd- och skobyte sker vid gränsen. Externa kläder och skodon får inte komma i kontakt med besättningens kläder och skodon.</t>
  </si>
  <si>
    <t xml:space="preserve"> Besättningens egen utrustning i form av redskap, verktyg, instrument m.m. används i möjligaste mån. I de fall detta inte är möjligt tvättas och desinficeras utrustningen innan användning i besättningen.</t>
  </si>
  <si>
    <t xml:space="preserve"> Tillträdesförbud råder för personal och besökare i 48 h efter alla jakter i ett område belagt med restriktioner gällande afrikansk svinpest.</t>
  </si>
  <si>
    <t xml:space="preserve"> En plan upprättas över hur smittskyddet upprätthålls i samband med byggnation eller reparation i utrymmen eller byggnader i besättningen.</t>
  </si>
  <si>
    <t xml:space="preserve"> En transportlogg finns över fordon som kör in i besättningens inre område. Vilket område som avses som inre område framgår tydligt av besättningens planskiss över anläggningen.</t>
  </si>
  <si>
    <t xml:space="preserve">Alla fordon som körs in i besättningens inre område på gårdsplan ska rengöras och desinficeras på en spolplatta som finns i anslutning till det inre området. </t>
  </si>
  <si>
    <r>
      <rPr>
        <b/>
        <sz val="16"/>
        <color theme="1"/>
        <rFont val="Wingdings 3"/>
        <family val="1"/>
        <charset val="2"/>
      </rPr>
      <t>q</t>
    </r>
    <r>
      <rPr>
        <b/>
        <sz val="16"/>
        <color theme="1"/>
        <rFont val="Calibri Light"/>
        <family val="2"/>
      </rPr>
      <t xml:space="preserve"> </t>
    </r>
    <r>
      <rPr>
        <b/>
        <sz val="16"/>
        <color theme="1"/>
        <rFont val="Calibri Light"/>
        <family val="2"/>
        <scheme val="major"/>
      </rPr>
      <t xml:space="preserve">Internt smittskydd </t>
    </r>
  </si>
  <si>
    <t>Produktionssystem</t>
  </si>
  <si>
    <t xml:space="preserve"> Omgångsproduktion (allt in/allt ut) tillämpas i produktion med olika åldersgrupper.</t>
  </si>
  <si>
    <t>Omgångsproduktion (allt in/allt ut) ska tillämpas i produktion med olika åldersgrupper. Små besättningar med färre än 120 suggor undantas från kravet på strikt omgångsproduktion. I livdjursavdelningar (ex. avdelningar för livdjur &gt; 30 kg, så som rekryterings-, sin- och betäckningsavdelningar) får produktion ske kontinuerligt.</t>
  </si>
  <si>
    <t xml:space="preserve"> Olika åldersgrupper är separerade från varandra.</t>
  </si>
  <si>
    <t>Med separering menas att djuren i olika åldersgrupper kan ha luftkontakt men inte tryn- eller gödselkontakt. Olika åldersgrupper/omgångar ska hållas separerade i egna stallavdelningar eller i separata delar (sektioner) av en stallavdelning, t.ex. om olika åldersgrupper hålls i samma avdelning men går åtskiljda i olika djupströbäddar med täta väggar som förhindrar gödselkontakt. Tvätt av varje sektion ska kunna ske mellan varje omgång. I boxrader med öppna skrapgångar förekommer gödselkontakt mellan boxarna. Finns flera djurkategorier i samma boxrad i ett sådant system är de därmed inte separerade från varandra. Kravet om separering gäller inte betäcknings-, dräktighets- och rekryteringsavdelningar, galtstationer eller små besättningar där kontinuerlig produktion får tillämpas (t.ex. färre än 120 suggor).</t>
  </si>
  <si>
    <t xml:space="preserve"> En skriftlig plan finns över hur så kallade restgrisar hanteras i besättningen.</t>
  </si>
  <si>
    <t>Det ska finnas en skriftlig plan över hur så kallade restgrisar hanteras i besättningen. Undantaget är små besättningar (färre än 120 suggor) som inte har krav på omgångsproduktion och därmed inte heller krav på en plan för restgrisar.</t>
  </si>
  <si>
    <t>Rengöring, desinfektion och tomtid</t>
  </si>
  <si>
    <t xml:space="preserve"> Avdelningar med växande djur tvättas efter varje omgång.</t>
  </si>
  <si>
    <t xml:space="preserve">Avdelningar med växande djur ska tvättas efter varje omgång . Motsvarande regler gäller för djurutrymmen inomhus och hårdgjorda skrapytor utomhus. För avdelningar med kontinuerlig drift (ex. rekryterings-, betäcknings- och sinsuggavdelningar) kan rengöring få ske sektionsvis under pågående produktion. Tvätt ska i dessa avdelningar ske minst en gång per år. Hyddor för utomhusproduktion ska tvättas en gång per år, eller oftare vid behov. </t>
  </si>
  <si>
    <t xml:space="preserve"> En skriftlig notering av tidpunkt för utförd tvätt finns.</t>
  </si>
  <si>
    <t>Förslag till tvättjournal finns här: www.smittsäkra.se/gris/smittsakrad-besattning-gris/dokument-lankar/</t>
  </si>
  <si>
    <t xml:space="preserve"> Tomtiden är minst fem till sju dagar. Kortare tomtid än tre dagar tillämpas regelmässigt inte.</t>
  </si>
  <si>
    <t>Hygien</t>
  </si>
  <si>
    <t xml:space="preserve"> Hygienen i grisstallen och biutrymmen är godtagbar.</t>
  </si>
  <si>
    <t>Den allmänna ordningen, som kan ha betydelse för bekämpning av skadedjur, i och utanför gristall och personalutrymmen ska vara i ordning. Det ska inte finnas stora skräpansamlingar. Markområdet inom två meter runt grishusen och foderanläggningarna ska vara fria från hög växtlighet, skräp och får inte utgöra någon allmän uppsamlingsplats för byggnadsmaterial, förbrukade inredningar m.m.</t>
  </si>
  <si>
    <t xml:space="preserve"> Olika åldersgrupper är åtskilda från varandra i sektionerade avdelningar.</t>
  </si>
  <si>
    <t>Sektionering innebär att grisar i olika åldersgrupper hålls i separata avdelningar utan vare sig gödsel-, tryn- eller luftkontakt.</t>
  </si>
  <si>
    <t xml:space="preserve"> Avdelningar med växande djur tvättas och desinficeras efter varje omgång.</t>
  </si>
  <si>
    <t>Avdelningar med växande djur ska förutom att tvättas även desinficeras efter varje omgång . Detsamma gäller för djurutrymmen inomhus och hårdgjorda skrapytor i ekologiska besättningar. Under kall årstid
eller vid slaktköer som orsakar leveransproblem kan i undantagsfall mekanisk rengöring + torrdesinfektion godkännas. För avdelningar med kontinuerlig drift (ex. rekryterings-, betäcknings- och sinsuggavdelningar) kan rengöring få ske sektionsvis under pågående produktion. Tvätt och desinfektion ska i dessa avdelningar ske minst en gång per år.</t>
  </si>
  <si>
    <t xml:space="preserve"> En skriftlig notering av tidpunkt för utförd tvätt och desinfektion finns.</t>
  </si>
  <si>
    <t xml:space="preserve">För SPETS ska även desinfektion ske och tidpunkt för denna ska noteras i tvättjournal, kalender eller dylikt. Under kall årstid eller vid slaktköer som orsakar leveransproblem kan i undantagsfall mekanisk rengöring + torrdesinfektion godkännas. </t>
  </si>
  <si>
    <t>Utrustning</t>
  </si>
  <si>
    <t xml:space="preserve"> Utrustning som flyttas mellan avdelningar eller som blir kvar vid omgångsbyte och som grisar kommer i kontakt med rengörs (t.ex. drivskivor, first-feeders, andra foderautomater, etc.).</t>
  </si>
  <si>
    <t>Djurflyttningar och arbetsrutiner</t>
  </si>
  <si>
    <t xml:space="preserve"> En plan upprättas över hur djurförflyttningar och arbetsrutiner kan genomföras för att på bästa sätt förhindra smittspridning inom besättningen.</t>
  </si>
  <si>
    <t>Det ska finnas skriftliga arbetsrutiner i besättningen som även beskriver hur ett gott smittskydd upprätthålls. Planen ska innehålla beskrivning av rengöring av stallar, utlastningsrutiner, hantering av döda grisar men även rutiner så som stövelbyte mellan olika avdelningar och rutiner för rengöring av utrustning som flyttas mellan olika avdelningar så som foderautomater, kastrationsvaggor och medicinvagnar. En nedskriven plan i punktform är tillräcklig. I många besättningar finns det redan skriftliga rutiner framtagna för att uppfylla kraven för "Djurvälfärdsersättning för suggor" eller liknande certifiering eller kontroll. Komplettera befintlig rutin tillsammans med din veterinär.</t>
  </si>
  <si>
    <t>klicka här</t>
  </si>
  <si>
    <t xml:space="preserve"> För utegrisbesättningar med betesgång finns en plan för betesrotation och tomtid i hagar.</t>
  </si>
  <si>
    <t>Inslussning</t>
  </si>
  <si>
    <t xml:space="preserve"> Isoleringsutrymme finns för inköpta livdjur och är helt avskilt från övriga avdelningar med separat ventilation och gödselhantering. Som alternativ till isoleringsavdelning kan ett separat hägn godkännas. Ingen direkt eller indirekt kontakt får förekomma mellan isoleringsdjur och andra djur i besättningen.</t>
  </si>
  <si>
    <t>En helt separat byggnad eller en helt isolerad avdelning godkänns som isoleringsutrymme. Det ska finnas en separat ventilation och gödselhantering. Då avdelning i besättningen/huvudbyggnaden används som isoleringsutrymme får ingen direktpassage (ex. genom dörr) ske till övriga avdelningar i besättningen. För besättningar som endast undantagsvis köper in djur kan en provisorisk plats t.ex. i lada eller motsvarande vara godkänt.</t>
  </si>
  <si>
    <t xml:space="preserve">Omgångsproduktion tillämpas i isoleringsutrymmet. </t>
  </si>
  <si>
    <t xml:space="preserve"> Djuren vistas minst tre veckor i isoleringsutrymmet innan de introduceras i besättningen.</t>
  </si>
  <si>
    <t xml:space="preserve"> Vid misstanke om smittsam sjukdom kontaktas veterinären i programmet för en hälsomässig bedömning.</t>
  </si>
  <si>
    <t xml:space="preserve"> Rengöring och desinfektion i isoleringsutrymmet sker i normalfallet mellan varje omgång, dock minst en gång per år (gäller inte hägn).</t>
  </si>
  <si>
    <t xml:space="preserve"> Separata kläder och skodon används, likaså separata redskap samt foder- och halmvagnar.</t>
  </si>
  <si>
    <t xml:space="preserve"> Möjlighet till rengöring och desinfektion av händer finns före och efter arbete i isoleringsutrymmet. Tvätt och desinfektion av händer sker alltid innan inträde och efter utträde i isoleringsutrymmet.</t>
  </si>
  <si>
    <t>Det kan vara godkänt att tvätt och desinfektion av händer sker i samband med klädombyte, innan man förflyttar sig till isoleringen. Tvätt och desinfektion av händer efter arbete i isoleringen kan även det få ske i besättningens ordinarie utrymmen,
så länge man endast uppehåller sig i den yttre zonen. Om detta inte är praktiskt möjligt, p.g.a. att avståndet är för långt eller att flöden riskerar att korsas, ska våtservetter för rengöring av händer och desinfektionsmöjlighet finnas i anslutning till isoleringsutrymmet (t.ex. i skåp utanför dörren).</t>
  </si>
  <si>
    <t>Inlastningsområde och utlastningsområde</t>
  </si>
  <si>
    <t xml:space="preserve"> Utleverans av alla kategorier av grisar sker via ett utlastningssystem som i möjligaste mån undviker luftdrag mellan bil och besättning.</t>
  </si>
  <si>
    <r>
      <rPr>
        <sz val="9"/>
        <rFont val="Calibri Light"/>
        <family val="2"/>
      </rPr>
      <t xml:space="preserve">Det kan finnas många olika lösningar på ett godtagbart utlastningssystem. Den viktigaste principen är att direkt (djur vänder tillbaka) eller indirekt kontakt (transportör och personal rör sig över samma ytor, luftflöde från bil in i avdelning med djur) mellan
besättning och transportfordon undviks.
Observera att ett utlastningsförfarande baserat på direkt hämtning från stall med intyg från transportör på tom, rengjord och desinficerad bil </t>
    </r>
    <r>
      <rPr>
        <b/>
        <sz val="9"/>
        <rFont val="Calibri Light"/>
        <family val="2"/>
      </rPr>
      <t xml:space="preserve">INTE </t>
    </r>
    <r>
      <rPr>
        <sz val="9"/>
        <rFont val="Calibri Light"/>
        <family val="2"/>
      </rPr>
      <t>är godkänt i besättningar som önskar att ansluta sig till programmets ASF-status. Detta förfarande godkänns endast på GRUND och SPETS.</t>
    </r>
  </si>
  <si>
    <t xml:space="preserve"> Transportören har inte tillträde till besättningen. En tydlig gräns finns mellan arbetsytor för transportör respektive gårdens personal.</t>
  </si>
  <si>
    <t xml:space="preserve"> Grisarna som lastas ut förhindras från att kunna vända tillbaka in i stallet.</t>
  </si>
  <si>
    <t>För att mota grisar som vill springa tillbaka in i stallet ska det finnas grindar som man kan stänga till, alternativt att man kan stänga dörren in till stallet när man drivit ut en grupp grisar i utlastningsutrymmet/korridoren.</t>
  </si>
  <si>
    <t xml:space="preserve"> Ytan i utlastningsutrymmet är möjlig att rengöra.</t>
  </si>
  <si>
    <t xml:space="preserve"> Om utlastningsutrymmet även används för inlastning av grisar, tvättas och desinficeras utrymmet i möjligaste mån efter varje utlastning.</t>
  </si>
  <si>
    <t xml:space="preserve"> Efter varje utlastning tvättas och desinficeras utlastningsutrymmet i möjligaste mån.</t>
  </si>
  <si>
    <t xml:space="preserve"> Redskap, skivor, kläder, skodon m.m. som används i utlastningsutrymmet används inte i övriga besättningen.</t>
  </si>
  <si>
    <t>Vid de tillfällen att personalen behöver röra sig på transportörens ytor/yttre område, tex i samband med rengöring av utrymmet efter avslutad utlastning ska det finnas separata redskap, kläder och skodon.</t>
  </si>
  <si>
    <t xml:space="preserve"> Om det finns ett särskilt utlastningsutrymme får det inte användas som förvaringsutrymme.</t>
  </si>
  <si>
    <t>Kadaverhantering</t>
  </si>
  <si>
    <t xml:space="preserve"> Besättningen anlitar tjänst med möjlighet till hämtning av kadaver eller har en av Jordbruksverket godkänd förbränningsanläggning.</t>
  </si>
  <si>
    <t xml:space="preserve"> Kadaver förvaras i sluten tunna eller container alternativt väl täckta på en hårdgjord yta i avvaktan på hämtning/bränning.</t>
  </si>
  <si>
    <t>Förvaringen av kadaver ska inte utgör någon smittfara för besättningen. Den hårdgjorda ytan kan t.ex. vara av betong, asfalt, sten eller en hård grusplan. Avrinning får inte kunna ske ned i ett dike, ut på en åker, in i en hage, in i djurutrymmen eller foderutrymmen. Kadavren ska täckas så att skadedjur, vilda djur (så som vildsvin) eller husdjur inte kan komma åt det. Ett kadaverskydd med lyftring är att föredra ur smittskyddssynpunkt för upphämtningsföretaget. Kadaver ska också hanteras och förvaras lämpligt med hänsyn till allmänheten. Du kan läsa mer om hantering av döda grisar och utformning av upphämtningsplats i en broschyr framtagen av SSB Gris i sammarbete med Svensk Lantbrukstjänst: https://www.smittsakra.se/gris/smittsakrad-besattning-gris/dokument-lankar/</t>
  </si>
  <si>
    <t xml:space="preserve"> Slutlig upphämtningsplats för kadaver placeras så att hämtning kan ske på ett smittsäkert sätt.</t>
  </si>
  <si>
    <t>Se över kadaverbilens färdväg och placering av slutlig upphämtningsplats av kadaver. Placera upphämtningsplatsen så att korsande vägar undviks och kadaverbilen inte behöver köra över gårdsplanen t.ex. genom att flytta kadavertunnan närmare landsvägen, så långt ifrån djurstallarna som möjligt, inför tömning.</t>
  </si>
  <si>
    <t>Foder, strömedel och vatten</t>
  </si>
  <si>
    <t xml:space="preserve"> Inköp av fodermedel sker endast från foderföretag registrerade hos Jordbruksverket. Om egna råvaror används ska de vara av god hygienisk kvalitet.</t>
  </si>
  <si>
    <t xml:space="preserve"> Foder, foderråvaror och strömedel lagras hygieniskt säkert och är så långt det är möjligt väl skyddade för fåglar, gnagare och andra skadedjur.</t>
  </si>
  <si>
    <t xml:space="preserve">Det ska vara rent och snyggt i och runt foderanläggningar, foderkök och halmlager. Halm ska förvaras täckt av presenning om den ej förvaras i halmlada. Eventuella säckade
strömaterial så som torv ska också förvaras skyddat från exempelvis vildsvin och fåglar. Kontrollera eventuell förekomst av fåglar eller spillning från råttor, möss eller andra skadedjur. Dörrar och portar till foderutrymmen får inte stå öppna. Öppna foderfickor/ silos på logar är tillåtna under förutsättning att portar, luckor m.m. till logen hålls stängda.
Vid hållning av utegrisar ska vatten- och foderanläggningar vara utformade så att fåglar och skadedjur i möjligaste mån hindras från att förorena vatten och foder.
</t>
  </si>
  <si>
    <t xml:space="preserve"> Visuell hygienisk kontroll av silos, tankar och andra förvaringsutrymmen sker regelbundet. Rutiner för detta är skriftligt noterade.</t>
  </si>
  <si>
    <t xml:space="preserve"> En skriftlig plan finns för att vid behov kunna rengöra foder- och vattenanläggning.</t>
  </si>
  <si>
    <t>En plan i punktform är tillräckligt</t>
  </si>
  <si>
    <t>Övrigt</t>
  </si>
  <si>
    <t xml:space="preserve"> Andra djurslag som hålls inom samma SE-nummer eller på samma gård som grisarna är, om det finns ett sådant, anslutna till ett förebyggande smittskyddsprogram godkänt av Jordbruksverket.</t>
  </si>
  <si>
    <t xml:space="preserve">Om andra djurslag finns på gården ska de hålls i byggnader/ avdelningar med separat ventilation och gödselhantering.
De smittskyddsprogram som avses är: Nöt - Smittsäkrad besättning Nöt
Höns och matfågel - Frivilliga salmonellaprogrammet (i de fall sådant program finns)
Alpacka - Tuberkulosprogrammet, innefattar även andra kameldjur.
Hönsfåglar som hålls för hobbyverksamhet/icke kommersiell produktion är undantagna. Dessa behöver inte vara anslutna till något salmonellaprogram. De får dock inte vistas bland grisarna.
</t>
  </si>
  <si>
    <t xml:space="preserve"> När andra djurslag hålls inom samma SE-nummer eller på samma gård som grisarna hålls dessa i byggnader/avdelningar helt avskilda från grisstallen med separat ventilation och gödselhantering. Vid utevistelse får inget sambete ske med andra produktionsdjur eller hästar.</t>
  </si>
  <si>
    <t>Med samma smittskyddsenhet menas att djuren har direkt eller indirekt kontakt. Indirekt kontakt kan t.ex. vara samma skötare (om man inte byter kläder/stövlar och tvättar och desinficerar händer mellan djurgrupperna), samma redskap, delade flöden och transportvägar.</t>
  </si>
  <si>
    <t xml:space="preserve"> Hundar, katter och andra sällskapsdjur förhindras i den mån det är möjligt tillträde till avdelningar/stallar/hägn med grisar.</t>
  </si>
  <si>
    <t xml:space="preserve">Katter och hundar kan bära både på salmonella och MRSA-bakterier. Vistas sällskapsdjur inne i djuravdelningar ökar risken för direkt smittpridning till grisarna. För SPETS och ASF-status gäller att personalen inte får ha kontakt med några sällskapsdjur efter att de passerat
personslussen (kläd och skobyte, handtvätt och handdesinficering) till besättningens ”inre” område och sällskapsdjuren får inte ha tillträde till personalutrymmen som befinner sig innanför hygiengränsen. </t>
  </si>
  <si>
    <t xml:space="preserve"> Den allmänna ordningen i och utanför grisstall, hägn och personalutrymmen är godtagbar.</t>
  </si>
  <si>
    <t xml:space="preserve"> Regelbunden skadedjursbekämpning tillämpas genom att besättningen anlitar certifierad skadedjursbekämpare.</t>
  </si>
  <si>
    <t xml:space="preserve"> Hundar, katter och andra sällskapsdjur vistas inte i slutna anläggningar/grisstallar/avdelningar och angränsande utrymmen som hör till inre område (t.ex. korridor, ev. personalutrymmen, ev. foderkök).</t>
  </si>
  <si>
    <t>Övriga kostnader för att ansluta sig till ASF-status som inte är angivna i kalkylen.</t>
  </si>
  <si>
    <t>( ALLA KALKYLER FINNS PÅ FLIKARNA TILL HÖGER )</t>
  </si>
  <si>
    <t>3)</t>
  </si>
  <si>
    <t>KORT BESKRIVNING KALKYL</t>
  </si>
  <si>
    <t>ANSVARIG</t>
  </si>
  <si>
    <t>SENASTE UPPDATERING</t>
  </si>
  <si>
    <t xml:space="preserve"> Djurhållaren och besättningens personal deltar vid årlig genomgång av besättningens smittskyddsrutiner tillsammans med i programmet behörig veterinär.</t>
  </si>
  <si>
    <t>SUMMA</t>
  </si>
  <si>
    <t>EGEN ANTECKNING</t>
  </si>
  <si>
    <t>j/n</t>
  </si>
  <si>
    <t>Typ</t>
  </si>
  <si>
    <t>Beskrivning</t>
  </si>
  <si>
    <t>Kvant</t>
  </si>
  <si>
    <t>Enhet</t>
  </si>
  <si>
    <t>kr/enhet</t>
  </si>
  <si>
    <t>Summa (kr)</t>
  </si>
  <si>
    <t>Timmar</t>
  </si>
  <si>
    <t>kr/timme</t>
  </si>
  <si>
    <t>Årlig</t>
  </si>
  <si>
    <t>Personal</t>
  </si>
  <si>
    <t>Skriv själv</t>
  </si>
  <si>
    <t xml:space="preserve">SUMMA INNAN RÄNTA OCH UNDERHÅLL </t>
  </si>
  <si>
    <t>TOTAL MATERIAL</t>
  </si>
  <si>
    <t>TOTAL ARBETE</t>
  </si>
  <si>
    <t>ENGÅNGSKOSTNAD</t>
  </si>
  <si>
    <t>ÅRLIG KOSTNAD</t>
  </si>
  <si>
    <t>13)</t>
  </si>
  <si>
    <t xml:space="preserve">Kalkyl för kostnader att utifrån planskiss upprätta smittsäkra transportvägar. </t>
  </si>
  <si>
    <t xml:space="preserve">Veterinär </t>
  </si>
  <si>
    <t>Rådgivare</t>
  </si>
  <si>
    <t>Väg</t>
  </si>
  <si>
    <t>För personbil</t>
  </si>
  <si>
    <t>m</t>
  </si>
  <si>
    <t>För lastbil</t>
  </si>
  <si>
    <t>Lastmaskin</t>
  </si>
  <si>
    <t>7300 kg</t>
  </si>
  <si>
    <t>st</t>
  </si>
  <si>
    <t>Drivgång</t>
  </si>
  <si>
    <t>36m2</t>
  </si>
  <si>
    <t>Spolplatta</t>
  </si>
  <si>
    <t>72m2</t>
  </si>
  <si>
    <t>Spolhall</t>
  </si>
  <si>
    <t>Avgränsare</t>
  </si>
  <si>
    <t>Betongsugga</t>
  </si>
  <si>
    <t>Högtryckstvätt</t>
  </si>
  <si>
    <t>Tvätt plus desinfektions utrustning</t>
  </si>
  <si>
    <t>Desinfektion</t>
  </si>
  <si>
    <t>Pris 540kr/kg desinfektionsmedel</t>
  </si>
  <si>
    <t>Arbetskostnad</t>
  </si>
  <si>
    <t>Kostnad per år för att efterleva smittsäkra transportvägar.</t>
  </si>
  <si>
    <t>14)</t>
  </si>
  <si>
    <t>Planskiss har upprättats där det har fastställts gräns mellan yttre och inre områden i personalutrymmen.</t>
  </si>
  <si>
    <t>Veterinär</t>
  </si>
  <si>
    <t>15)</t>
  </si>
  <si>
    <t>Kalkylen beräknar kostnader för att sätta ett staket runt gården, där syftet är att stänga ute vildsvin.</t>
  </si>
  <si>
    <t>Elstängsel</t>
  </si>
  <si>
    <t>Permanent stängsel</t>
  </si>
  <si>
    <t>Färist</t>
  </si>
  <si>
    <t>6x4 meter</t>
  </si>
  <si>
    <t xml:space="preserve">Markarbete vid installation av 6X4 meter färist. </t>
  </si>
  <si>
    <t>Skyddsstövlar</t>
  </si>
  <si>
    <t>Overall</t>
  </si>
  <si>
    <t>Elektrisk grind</t>
  </si>
  <si>
    <t>Enkel trådgrind</t>
  </si>
  <si>
    <t>28)</t>
  </si>
  <si>
    <t>Sluss</t>
  </si>
  <si>
    <t>43 m2</t>
  </si>
  <si>
    <t>Bänk</t>
  </si>
  <si>
    <t>1,5 m</t>
  </si>
  <si>
    <t>Krokar</t>
  </si>
  <si>
    <t>8 st</t>
  </si>
  <si>
    <t>Klädskåp</t>
  </si>
  <si>
    <t>2 st</t>
  </si>
  <si>
    <t>Arbetstid</t>
  </si>
  <si>
    <t>30)</t>
  </si>
  <si>
    <t>Kalkyl för inköp av utrustning.</t>
  </si>
  <si>
    <t>MATERIELKOSTNAD</t>
  </si>
  <si>
    <t>VVS-verktyg</t>
  </si>
  <si>
    <t>Bassortiment av verktyg</t>
  </si>
  <si>
    <t>El-verktyg</t>
  </si>
  <si>
    <t>Hantverks-verktyg</t>
  </si>
  <si>
    <t>Veterinär utrustning</t>
  </si>
  <si>
    <t>Brems, kniv till obduktion, etc.</t>
  </si>
  <si>
    <t xml:space="preserve">Tid att införskaffa utrustning. </t>
  </si>
  <si>
    <t>29)</t>
  </si>
  <si>
    <t>Kostnad för att ha rena och dammfria besökskläder.</t>
  </si>
  <si>
    <t>Stövlar</t>
  </si>
  <si>
    <t>31)</t>
  </si>
  <si>
    <t>Kalkyl för kostnad för personal som inte kan jobba på grund av karens efter utlandsvistelse.</t>
  </si>
  <si>
    <t>32)</t>
  </si>
  <si>
    <t>Kostnader för att smittskyddet upprätthålls i samband med byggnation eller reparation i utrymmen eller byggnader i besättningen.</t>
  </si>
  <si>
    <t>Tillfällig sluss</t>
  </si>
  <si>
    <t>33)</t>
  </si>
  <si>
    <t>Kostnad för transportlogg.</t>
  </si>
  <si>
    <t xml:space="preserve">Arbetskostnad </t>
  </si>
  <si>
    <t>Tid för att föra logg.</t>
  </si>
  <si>
    <t>45)</t>
  </si>
  <si>
    <t>Kostnad för att skapa arbetsrutiner</t>
  </si>
  <si>
    <t>Arbete</t>
  </si>
  <si>
    <t>Arbetstid för att skapa rutiner vid djur-förflyttningar</t>
  </si>
  <si>
    <t>54)</t>
  </si>
  <si>
    <t xml:space="preserve">Kalkyl för att bygga utlastningsyta. </t>
  </si>
  <si>
    <t>Utlastningsyta</t>
  </si>
  <si>
    <t>59)</t>
  </si>
  <si>
    <t>Kalkyl för tvätt och desinficering av utlastningsutrymmet.</t>
  </si>
  <si>
    <t>Tid per år att tvätta utlastningsutrymme.</t>
  </si>
  <si>
    <t>Rengöring</t>
  </si>
  <si>
    <t>120kr/kg rengöringsmedel</t>
  </si>
  <si>
    <t>60)</t>
  </si>
  <si>
    <t xml:space="preserve">Kostnad för att ha separata kläder och utrustning i utlastningsurymmet. </t>
  </si>
  <si>
    <t>Skyffel</t>
  </si>
  <si>
    <t>Gödselskrapa</t>
  </si>
  <si>
    <t>Drivstav</t>
  </si>
  <si>
    <t>Drivplatta</t>
  </si>
  <si>
    <t>67)</t>
  </si>
  <si>
    <t>68)</t>
  </si>
  <si>
    <t xml:space="preserve"> En kalkyl för att skapa en skriftlig plan för att vid behov kunna rengöra foder- och vattenanläggning.</t>
  </si>
  <si>
    <t>74)</t>
  </si>
  <si>
    <t xml:space="preserve"> Kostnader för att hundar, katter och andra sällskapsdjur inte vistas i utrymmen som hör till inre område.</t>
  </si>
  <si>
    <t>Hundgård</t>
  </si>
  <si>
    <t>75)</t>
  </si>
  <si>
    <t>INSTÄLLNINGAR</t>
  </si>
  <si>
    <t>Enheter</t>
  </si>
  <si>
    <t>Iordninställande sluss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</si>
</sst>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164" formatCode="#,##0&quot; kr/tim&quot;"/>
    <numFmt numFmtId="165" formatCode="#,##0\ &quot;kr&quot;"/>
    <numFmt numFmtId="166" formatCode="#,##0&quot; Tim&quot;"/>
    <numFmt numFmtId="167" formatCode="0&quot;)&quot;"/>
    <numFmt numFmtId="168" formatCode="0.0%"/>
    <numFmt numFmtId="169" formatCode="0&quot; år&quot;"/>
    <numFmt numFmtId="170" formatCode="#,##0\ &quot;kr&quot;;\-#,##0\ &quot;kr&quot;;\-"/>
    <numFmt numFmtId="171" formatCode="#,##0&quot; platser&quot;"/>
    <numFmt numFmtId="172" formatCode="0;0;&quot;                            ▼&quot;"/>
    <numFmt numFmtId="173" formatCode="#,##0\ &quot;kr&quot;;;\-"/>
    <numFmt numFmtId="174" formatCode="#,##0;\-#,##0;\-"/>
    <numFmt numFmtId="175" formatCode="General;;"/>
    <numFmt numFmtId="176" formatCode="\(#,##0\ &quot;kr&quot;\);\(\-#,##0\ &quot;kr&quot;\);\-"/>
  </numFmts>
  <fonts count="125">
    <font>
      <sz val="11"/>
      <color theme="1"/>
      <name val="Calibri"/>
      <family val="2"/>
      <scheme val="minor"/>
    </font>
    <font>
      <sz val="11"/>
      <color theme="1"/>
      <name val="Georgia"/>
      <family val="1"/>
    </font>
    <font>
      <sz val="9"/>
      <color theme="1"/>
      <name val="Calibri"/>
      <family val="2"/>
      <scheme val="minor"/>
    </font>
    <font>
      <b/>
      <sz val="11"/>
      <color theme="1"/>
      <name val="Calibri"/>
      <family val="2"/>
      <scheme val="minor"/>
    </font>
    <font>
      <sz val="11"/>
      <color theme="0"/>
      <name val="Calibri"/>
      <family val="2"/>
      <scheme val="minor"/>
    </font>
    <font>
      <sz val="11"/>
      <color theme="1"/>
      <name val="Calibri"/>
      <family val="2"/>
    </font>
    <font>
      <sz val="22"/>
      <color theme="0"/>
      <name val="Calibri Light"/>
      <family val="2"/>
      <scheme val="major"/>
    </font>
    <font>
      <sz val="16"/>
      <color theme="0"/>
      <name val="Calibri Light"/>
      <family val="2"/>
      <scheme val="major"/>
    </font>
    <font>
      <b/>
      <sz val="10"/>
      <name val="Calibri"/>
      <family val="2"/>
    </font>
    <font>
      <b/>
      <sz val="11"/>
      <name val="Calibri"/>
      <family val="2"/>
    </font>
    <font>
      <b/>
      <sz val="14"/>
      <color theme="1"/>
      <name val="Calibri"/>
      <family val="2"/>
      <scheme val="minor"/>
    </font>
    <font>
      <sz val="10"/>
      <name val="Calibri"/>
      <family val="2"/>
    </font>
    <font>
      <sz val="10"/>
      <name val="Arial"/>
      <family val="2"/>
    </font>
    <font>
      <sz val="14"/>
      <color theme="1"/>
      <name val="Calibri"/>
      <family val="2"/>
      <scheme val="minor"/>
    </font>
    <font>
      <sz val="12"/>
      <color theme="1"/>
      <name val="Calibri"/>
      <family val="2"/>
      <scheme val="minor"/>
    </font>
    <font>
      <sz val="20"/>
      <color theme="9" tint="-0.249977111117893"/>
      <name val="Calibri"/>
      <family val="2"/>
      <scheme val="minor"/>
    </font>
    <font>
      <sz val="11"/>
      <color theme="0" tint="-0.34998626667073579"/>
      <name val="Calibri"/>
      <family val="2"/>
      <scheme val="minor"/>
    </font>
    <font>
      <sz val="9"/>
      <color theme="0"/>
      <name val="Calibri"/>
      <family val="2"/>
    </font>
    <font>
      <sz val="11"/>
      <color theme="9" tint="-0.249977111117893"/>
      <name val="Calibri"/>
      <family val="2"/>
    </font>
    <font>
      <sz val="11"/>
      <color theme="0"/>
      <name val="Calibri"/>
      <family val="2"/>
    </font>
    <font>
      <sz val="11"/>
      <color theme="0"/>
      <name val="Calibri Light"/>
      <family val="2"/>
      <scheme val="major"/>
    </font>
    <font>
      <sz val="11"/>
      <color theme="1"/>
      <name val="Calibri Light"/>
      <family val="2"/>
      <scheme val="major"/>
    </font>
    <font>
      <sz val="9"/>
      <color theme="1"/>
      <name val="Calibri Light"/>
      <family val="2"/>
      <scheme val="major"/>
    </font>
    <font>
      <b/>
      <sz val="9"/>
      <color theme="1"/>
      <name val="Calibri Light"/>
      <family val="2"/>
      <scheme val="major"/>
    </font>
    <font>
      <sz val="10"/>
      <color theme="1"/>
      <name val="Calibri Light"/>
      <family val="2"/>
      <scheme val="major"/>
    </font>
    <font>
      <b/>
      <sz val="14"/>
      <color theme="1"/>
      <name val="Calibri Light"/>
      <family val="2"/>
      <scheme val="major"/>
    </font>
    <font>
      <sz val="14"/>
      <color theme="0"/>
      <name val="Calibri"/>
      <family val="2"/>
    </font>
    <font>
      <i/>
      <sz val="14"/>
      <color theme="1"/>
      <name val="Calibri Light"/>
      <family val="2"/>
      <scheme val="major"/>
    </font>
    <font>
      <b/>
      <sz val="16"/>
      <color theme="1"/>
      <name val="Calibri Light"/>
      <family val="1"/>
      <charset val="2"/>
      <scheme val="major"/>
    </font>
    <font>
      <b/>
      <sz val="16"/>
      <color theme="1"/>
      <name val="Wingdings 3"/>
      <family val="1"/>
      <charset val="2"/>
    </font>
    <font>
      <b/>
      <sz val="16"/>
      <color theme="1"/>
      <name val="Calibri Light"/>
      <family val="2"/>
    </font>
    <font>
      <b/>
      <sz val="16"/>
      <color theme="1"/>
      <name val="Calibri Light"/>
      <family val="2"/>
      <scheme val="major"/>
    </font>
    <font>
      <sz val="9"/>
      <color theme="0"/>
      <name val="Calibri"/>
      <family val="2"/>
      <scheme val="minor"/>
    </font>
    <font>
      <sz val="12"/>
      <color theme="1"/>
      <name val="Calibri Light"/>
      <family val="2"/>
      <scheme val="major"/>
    </font>
    <font>
      <sz val="10"/>
      <color theme="0"/>
      <name val="Wingdings"/>
      <charset val="2"/>
    </font>
    <font>
      <u/>
      <sz val="11"/>
      <color theme="10"/>
      <name val="Calibri"/>
      <family val="2"/>
      <scheme val="minor"/>
    </font>
    <font>
      <u/>
      <sz val="11"/>
      <color theme="0"/>
      <name val="Calibri"/>
      <family val="2"/>
      <scheme val="minor"/>
    </font>
    <font>
      <b/>
      <sz val="11"/>
      <color theme="1" tint="0.14999847407452621"/>
      <name val="Calibri"/>
      <family val="2"/>
      <scheme val="minor"/>
    </font>
    <font>
      <sz val="11"/>
      <color theme="9" tint="-0.249977111117893"/>
      <name val="Calibri"/>
      <family val="2"/>
      <scheme val="minor"/>
    </font>
    <font>
      <sz val="14"/>
      <color theme="1" tint="0.14999847407452621"/>
      <name val="Calibri"/>
      <family val="2"/>
    </font>
    <font>
      <sz val="11"/>
      <color theme="0"/>
      <name val="Wingdings 3"/>
      <family val="1"/>
      <charset val="2"/>
    </font>
    <font>
      <sz val="24"/>
      <color theme="0"/>
      <name val="Calibri Light"/>
      <family val="2"/>
      <scheme val="major"/>
    </font>
    <font>
      <sz val="22"/>
      <color theme="9" tint="-0.249977111117893"/>
      <name val="Calibri"/>
      <family val="2"/>
      <scheme val="minor"/>
    </font>
    <font>
      <sz val="10"/>
      <color theme="9" tint="-0.249977111117893"/>
      <name val="Calibri"/>
      <family val="2"/>
      <scheme val="minor"/>
    </font>
    <font>
      <b/>
      <sz val="11"/>
      <color theme="9" tint="-0.249977111117893"/>
      <name val="Calibri"/>
      <family val="2"/>
      <scheme val="minor"/>
    </font>
    <font>
      <b/>
      <sz val="10"/>
      <color theme="9" tint="-0.249977111117893"/>
      <name val="Calibri"/>
      <family val="2"/>
      <scheme val="minor"/>
    </font>
    <font>
      <sz val="9"/>
      <color theme="9" tint="-0.249977111117893"/>
      <name val="Calibri"/>
      <family val="2"/>
      <scheme val="minor"/>
    </font>
    <font>
      <b/>
      <sz val="16"/>
      <color theme="9" tint="-0.249977111117893"/>
      <name val="Calibri"/>
      <family val="2"/>
      <scheme val="minor"/>
    </font>
    <font>
      <b/>
      <sz val="12"/>
      <color theme="9" tint="-0.249977111117893"/>
      <name val="Calibri"/>
      <family val="2"/>
      <scheme val="minor"/>
    </font>
    <font>
      <u/>
      <sz val="10"/>
      <color theme="9" tint="-0.249977111117893"/>
      <name val="Calibri"/>
      <family val="2"/>
      <scheme val="minor"/>
    </font>
    <font>
      <sz val="12"/>
      <color theme="9" tint="-0.249977111117893"/>
      <name val="Calibri"/>
      <family val="2"/>
      <scheme val="minor"/>
    </font>
    <font>
      <b/>
      <sz val="22"/>
      <color theme="0"/>
      <name val="Calibri"/>
      <family val="2"/>
      <scheme val="minor"/>
    </font>
    <font>
      <sz val="11"/>
      <color theme="0"/>
      <name val="Calibri Light"/>
      <family val="2"/>
      <scheme val="major"/>
    </font>
    <font>
      <sz val="10"/>
      <color theme="4" tint="-0.499984740745262"/>
      <name val="Calibri"/>
      <family val="2"/>
    </font>
    <font>
      <sz val="8"/>
      <color theme="4" tint="-0.499984740745262"/>
      <name val="Calibri"/>
      <family val="2"/>
    </font>
    <font>
      <sz val="16"/>
      <color theme="9" tint="-0.249977111117893"/>
      <name val="Calibri Light"/>
      <family val="2"/>
      <scheme val="major"/>
    </font>
    <font>
      <b/>
      <sz val="14"/>
      <color theme="0"/>
      <name val="Calibri"/>
      <family val="2"/>
      <scheme val="minor"/>
    </font>
    <font>
      <sz val="11"/>
      <color indexed="8"/>
      <name val="Calibri"/>
      <family val="2"/>
      <scheme val="minor"/>
    </font>
    <font>
      <sz val="14"/>
      <color theme="0"/>
      <name val="Calibri"/>
      <family val="2"/>
      <scheme val="minor"/>
    </font>
    <font>
      <b/>
      <sz val="16"/>
      <color theme="1"/>
      <name val="Calibri"/>
      <family val="2"/>
      <scheme val="minor"/>
    </font>
    <font>
      <b/>
      <sz val="12"/>
      <color theme="1"/>
      <name val="Calibri"/>
      <family val="2"/>
      <scheme val="minor"/>
    </font>
    <font>
      <sz val="11"/>
      <name val="Calibri"/>
      <family val="2"/>
    </font>
    <font>
      <sz val="8"/>
      <name val="Calibri"/>
      <family val="2"/>
      <scheme val="minor"/>
    </font>
    <font>
      <sz val="18"/>
      <color theme="9" tint="-0.249977111117893"/>
      <name val="Calibri"/>
      <family val="2"/>
      <scheme val="minor"/>
    </font>
    <font>
      <sz val="8"/>
      <color theme="9" tint="-0.499984740745262"/>
      <name val="Calibri"/>
      <family val="2"/>
    </font>
    <font>
      <sz val="9"/>
      <name val="Calibri"/>
      <family val="2"/>
    </font>
    <font>
      <sz val="9"/>
      <color theme="0"/>
      <name val="Calibri Light"/>
      <family val="2"/>
      <scheme val="major"/>
    </font>
    <font>
      <b/>
      <sz val="9"/>
      <name val="Calibri Light"/>
      <family val="2"/>
      <scheme val="major"/>
    </font>
    <font>
      <sz val="9"/>
      <color theme="0"/>
      <name val="Wingdings 3"/>
      <family val="1"/>
      <charset val="2"/>
    </font>
    <font>
      <sz val="11"/>
      <color theme="1"/>
      <name val="Calibri"/>
      <family val="2"/>
      <scheme val="minor"/>
    </font>
    <font>
      <b/>
      <sz val="12"/>
      <name val="Calibri"/>
      <family val="2"/>
    </font>
    <font>
      <b/>
      <sz val="11"/>
      <name val="Calibri"/>
      <family val="2"/>
      <scheme val="minor"/>
    </font>
    <font>
      <sz val="11"/>
      <color rgb="FFC00000"/>
      <name val="Calibri"/>
      <family val="2"/>
      <scheme val="minor"/>
    </font>
    <font>
      <b/>
      <sz val="18"/>
      <color theme="1"/>
      <name val="Calibri"/>
      <family val="2"/>
      <scheme val="minor"/>
    </font>
    <font>
      <sz val="11"/>
      <name val="Calibri"/>
      <family val="2"/>
      <scheme val="minor"/>
    </font>
    <font>
      <sz val="14"/>
      <color theme="1" tint="0.14999847407452621"/>
      <name val="Calibri"/>
      <family val="2"/>
      <scheme val="minor"/>
    </font>
    <font>
      <sz val="10"/>
      <color theme="1"/>
      <name val="Calibri"/>
      <family val="2"/>
      <scheme val="minor"/>
    </font>
    <font>
      <b/>
      <sz val="18"/>
      <color rgb="FFC00000"/>
      <name val="Calibri"/>
      <family val="2"/>
      <scheme val="minor"/>
    </font>
    <font>
      <b/>
      <sz val="72"/>
      <color rgb="FFC00000"/>
      <name val="Calibri"/>
      <family val="2"/>
      <scheme val="minor"/>
    </font>
    <font>
      <sz val="11"/>
      <color rgb="FFC00000"/>
      <name val="Calibri"/>
      <family val="2"/>
      <charset val="2"/>
      <scheme val="minor"/>
    </font>
    <font>
      <sz val="11"/>
      <color rgb="FFC00000"/>
      <name val="Wingdings"/>
      <charset val="2"/>
    </font>
    <font>
      <sz val="24"/>
      <color theme="1"/>
      <name val="Calibri"/>
      <family val="2"/>
      <scheme val="minor"/>
    </font>
    <font>
      <b/>
      <sz val="10"/>
      <color theme="1"/>
      <name val="Calibri Light"/>
      <family val="2"/>
      <scheme val="major"/>
    </font>
    <font>
      <b/>
      <sz val="9"/>
      <color theme="1" tint="0.14999847407452621"/>
      <name val="Calibri"/>
      <family val="2"/>
      <scheme val="minor"/>
    </font>
    <font>
      <b/>
      <sz val="11"/>
      <color theme="0"/>
      <name val="Calibri"/>
      <family val="2"/>
      <scheme val="minor"/>
    </font>
    <font>
      <b/>
      <sz val="12"/>
      <name val="Calibri"/>
      <family val="2"/>
      <scheme val="minor"/>
    </font>
    <font>
      <b/>
      <sz val="10"/>
      <name val="Calibri"/>
      <family val="2"/>
      <scheme val="minor"/>
    </font>
    <font>
      <b/>
      <sz val="10"/>
      <color theme="1"/>
      <name val="Calibri"/>
      <family val="2"/>
      <scheme val="minor"/>
    </font>
    <font>
      <b/>
      <sz val="22"/>
      <color rgb="FFFFFFFF"/>
      <name val="Calibri"/>
      <family val="2"/>
    </font>
    <font>
      <sz val="22"/>
      <color rgb="FFFFFFFF"/>
      <name val="Calibri"/>
      <family val="2"/>
    </font>
    <font>
      <sz val="10"/>
      <color theme="0"/>
      <name val="Calibri"/>
      <family val="2"/>
    </font>
    <font>
      <sz val="10"/>
      <color theme="0"/>
      <name val="Calibri"/>
      <family val="2"/>
      <scheme val="minor"/>
    </font>
    <font>
      <b/>
      <sz val="12"/>
      <color theme="0"/>
      <name val="Calibri"/>
      <family val="2"/>
      <scheme val="minor"/>
    </font>
    <font>
      <sz val="10"/>
      <color theme="9" tint="-0.249977111117893"/>
      <name val="Calibri"/>
      <family val="2"/>
    </font>
    <font>
      <sz val="16"/>
      <color theme="9" tint="-0.249977111117893"/>
      <name val="Calibri"/>
      <family val="2"/>
      <scheme val="minor"/>
    </font>
    <font>
      <sz val="11"/>
      <color theme="1"/>
      <name val="Wingdings 3"/>
      <family val="1"/>
      <charset val="2"/>
    </font>
    <font>
      <sz val="11"/>
      <name val="Wingdings 3"/>
      <family val="1"/>
      <charset val="2"/>
    </font>
    <font>
      <sz val="8"/>
      <color theme="0"/>
      <name val="Calibri"/>
      <family val="2"/>
      <scheme val="minor"/>
    </font>
    <font>
      <b/>
      <sz val="9"/>
      <name val="Calibri"/>
      <family val="2"/>
      <scheme val="minor"/>
    </font>
    <font>
      <sz val="9"/>
      <name val="Calibri"/>
      <family val="2"/>
      <scheme val="minor"/>
    </font>
    <font>
      <sz val="9"/>
      <name val="Calibri Light"/>
      <family val="2"/>
      <scheme val="major"/>
    </font>
    <font>
      <sz val="9"/>
      <name val="Calibri Light"/>
      <family val="2"/>
    </font>
    <font>
      <b/>
      <sz val="9"/>
      <name val="Calibri Light"/>
      <family val="2"/>
    </font>
    <font>
      <sz val="14"/>
      <color theme="0"/>
      <name val="Calibri Light"/>
      <family val="2"/>
      <scheme val="major"/>
    </font>
    <font>
      <u/>
      <sz val="9"/>
      <color theme="10"/>
      <name val="Calibri"/>
      <family val="2"/>
      <scheme val="minor"/>
    </font>
    <font>
      <b/>
      <sz val="18"/>
      <color theme="1" tint="0.14999847407452621"/>
      <name val="Calibri"/>
      <family val="2"/>
      <scheme val="minor"/>
    </font>
    <font>
      <sz val="9"/>
      <color theme="1"/>
      <name val="Georgia"/>
      <family val="1"/>
    </font>
    <font>
      <b/>
      <sz val="9"/>
      <color theme="1"/>
      <name val="Tahoma"/>
      <family val="2"/>
    </font>
    <font>
      <b/>
      <sz val="9"/>
      <color theme="1"/>
      <name val="Georgia"/>
      <family val="1"/>
    </font>
    <font>
      <u/>
      <sz val="11"/>
      <name val="Calibri"/>
      <family val="2"/>
      <scheme val="minor"/>
    </font>
    <font>
      <sz val="10"/>
      <color theme="0"/>
      <name val="Wingdings 3"/>
      <family val="1"/>
      <charset val="2"/>
    </font>
    <font>
      <u/>
      <sz val="10"/>
      <name val="Calibri"/>
      <family val="2"/>
      <scheme val="minor"/>
    </font>
    <font>
      <sz val="9"/>
      <name val="Wingdings 3"/>
      <family val="1"/>
      <charset val="2"/>
    </font>
    <font>
      <sz val="10"/>
      <name val="Wingdings"/>
      <charset val="2"/>
    </font>
    <font>
      <sz val="9"/>
      <color theme="1" tint="0.14999847407452621"/>
      <name val="Calibri"/>
      <family val="2"/>
      <scheme val="minor"/>
    </font>
    <font>
      <sz val="9"/>
      <color theme="1" tint="0.14999847407452621"/>
      <name val="Wingdings 3"/>
      <family val="1"/>
      <charset val="2"/>
    </font>
    <font>
      <sz val="10"/>
      <color theme="0" tint="-0.249977111117893"/>
      <name val="Wingdings 3"/>
      <family val="1"/>
      <charset val="2"/>
    </font>
    <font>
      <sz val="9"/>
      <color theme="1"/>
      <name val="Tahoma"/>
      <family val="2"/>
    </font>
    <font>
      <b/>
      <sz val="14"/>
      <name val="Calibri"/>
      <family val="2"/>
      <scheme val="minor"/>
    </font>
    <font>
      <b/>
      <sz val="14"/>
      <name val="Wingdings 3"/>
      <family val="1"/>
      <charset val="2"/>
    </font>
    <font>
      <b/>
      <sz val="16"/>
      <name val="Calibri"/>
      <family val="2"/>
      <scheme val="minor"/>
    </font>
    <font>
      <sz val="9"/>
      <color theme="1"/>
      <name val="Calibri"/>
      <family val="2"/>
    </font>
    <font>
      <sz val="14"/>
      <color theme="9" tint="-0.249977111117893"/>
      <name val="Calibri"/>
      <family val="2"/>
      <scheme val="minor"/>
    </font>
    <font>
      <sz val="14"/>
      <color theme="9" tint="-0.249977111117893"/>
      <name val="Wingdings 3"/>
      <family val="1"/>
      <charset val="2"/>
    </font>
    <font>
      <sz val="50"/>
      <color theme="1"/>
      <name val="Calibri"/>
      <family val="2"/>
      <scheme val="minor"/>
    </font>
  </fonts>
  <fills count="18">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9" tint="-0.249977111117893"/>
        <bgColor indexed="64"/>
      </patternFill>
    </fill>
    <fill>
      <patternFill patternType="solid">
        <fgColor theme="8" tint="0.79998168889431442"/>
        <bgColor indexed="64"/>
      </patternFill>
    </fill>
    <fill>
      <patternFill patternType="solid">
        <fgColor rgb="FF008000"/>
        <bgColor indexed="64"/>
      </patternFill>
    </fill>
    <fill>
      <patternFill patternType="solid">
        <fgColor theme="0"/>
        <bgColor indexed="64"/>
      </patternFill>
    </fill>
    <fill>
      <patternFill patternType="solid">
        <fgColor theme="1" tint="0.14999847407452621"/>
        <bgColor indexed="64"/>
      </patternFill>
    </fill>
    <fill>
      <patternFill patternType="solid">
        <fgColor theme="7" tint="-0.249977111117893"/>
        <bgColor indexed="64"/>
      </patternFill>
    </fill>
    <fill>
      <patternFill patternType="solid">
        <fgColor rgb="FF0C5165"/>
        <bgColor indexed="64"/>
      </patternFill>
    </fill>
    <fill>
      <patternFill patternType="solid">
        <fgColor rgb="FFE1F5FB"/>
        <bgColor indexed="64"/>
      </patternFill>
    </fill>
    <fill>
      <patternFill patternType="solid">
        <fgColor theme="5" tint="0.79998168889431442"/>
        <bgColor indexed="64"/>
      </patternFill>
    </fill>
    <fill>
      <patternFill patternType="solid">
        <fgColor rgb="FFE2EFDA"/>
        <bgColor indexed="64"/>
      </patternFill>
    </fill>
    <fill>
      <patternFill patternType="solid">
        <fgColor theme="7" tint="0.79998168889431442"/>
        <bgColor indexed="64"/>
      </patternFill>
    </fill>
    <fill>
      <patternFill patternType="solid">
        <fgColor rgb="FFC00000"/>
        <bgColor indexed="64"/>
      </patternFill>
    </fill>
    <fill>
      <patternFill patternType="solid">
        <fgColor theme="7"/>
        <bgColor indexed="64"/>
      </patternFill>
    </fill>
  </fills>
  <borders count="150">
    <border>
      <left/>
      <right/>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
      <left style="thick">
        <color theme="0"/>
      </left>
      <right style="thick">
        <color theme="0"/>
      </right>
      <top style="thick">
        <color theme="0"/>
      </top>
      <bottom style="thick">
        <color theme="0"/>
      </bottom>
      <diagonal/>
    </border>
    <border>
      <left style="medium">
        <color theme="0"/>
      </left>
      <right style="medium">
        <color theme="0"/>
      </right>
      <top style="medium">
        <color theme="0"/>
      </top>
      <bottom style="medium">
        <color theme="0"/>
      </bottom>
      <diagonal/>
    </border>
    <border>
      <left style="medium">
        <color theme="0"/>
      </left>
      <right style="medium">
        <color theme="0"/>
      </right>
      <top style="thin">
        <color theme="0"/>
      </top>
      <bottom style="thick">
        <color theme="0"/>
      </bottom>
      <diagonal/>
    </border>
    <border>
      <left style="medium">
        <color theme="0"/>
      </left>
      <right style="medium">
        <color theme="0"/>
      </right>
      <top style="thin">
        <color theme="0"/>
      </top>
      <bottom/>
      <diagonal/>
    </border>
    <border>
      <left style="medium">
        <color theme="0"/>
      </left>
      <right style="medium">
        <color theme="0"/>
      </right>
      <top style="medium">
        <color theme="0"/>
      </top>
      <bottom/>
      <diagonal/>
    </border>
    <border>
      <left style="thin">
        <color theme="9" tint="-0.24994659260841701"/>
      </left>
      <right style="thick">
        <color theme="0"/>
      </right>
      <top style="thick">
        <color theme="0"/>
      </top>
      <bottom/>
      <diagonal/>
    </border>
    <border>
      <left/>
      <right/>
      <top style="medium">
        <color theme="0"/>
      </top>
      <bottom/>
      <diagonal/>
    </border>
    <border>
      <left style="thin">
        <color theme="9" tint="-0.24994659260841701"/>
      </left>
      <right style="thin">
        <color theme="9" tint="-0.24994659260841701"/>
      </right>
      <top style="thick">
        <color theme="0"/>
      </top>
      <bottom/>
      <diagonal/>
    </border>
    <border>
      <left style="thick">
        <color theme="0"/>
      </left>
      <right style="thick">
        <color theme="0"/>
      </right>
      <top style="thick">
        <color theme="0"/>
      </top>
      <bottom/>
      <diagonal/>
    </border>
    <border>
      <left style="thick">
        <color theme="0"/>
      </left>
      <right style="thin">
        <color theme="9" tint="-0.24994659260841701"/>
      </right>
      <top style="thick">
        <color theme="0"/>
      </top>
      <bottom/>
      <diagonal/>
    </border>
    <border>
      <left style="thick">
        <color theme="0"/>
      </left>
      <right style="thick">
        <color theme="0"/>
      </right>
      <top/>
      <bottom/>
      <diagonal/>
    </border>
    <border>
      <left style="medium">
        <color theme="0"/>
      </left>
      <right/>
      <top style="medium">
        <color theme="0"/>
      </top>
      <bottom style="medium">
        <color theme="0"/>
      </bottom>
      <diagonal/>
    </border>
    <border>
      <left style="thick">
        <color theme="0"/>
      </left>
      <right style="thin">
        <color theme="0"/>
      </right>
      <top/>
      <bottom/>
      <diagonal/>
    </border>
    <border>
      <left style="thin">
        <color theme="0"/>
      </left>
      <right style="thick">
        <color theme="0"/>
      </right>
      <top/>
      <bottom/>
      <diagonal/>
    </border>
    <border>
      <left style="thin">
        <color theme="0"/>
      </left>
      <right style="thin">
        <color theme="0"/>
      </right>
      <top/>
      <bottom/>
      <diagonal/>
    </border>
    <border>
      <left style="thick">
        <color theme="0"/>
      </left>
      <right/>
      <top/>
      <bottom/>
      <diagonal/>
    </border>
    <border>
      <left/>
      <right style="thick">
        <color theme="0"/>
      </right>
      <top/>
      <bottom/>
      <diagonal/>
    </border>
    <border>
      <left/>
      <right style="thin">
        <color theme="0"/>
      </right>
      <top/>
      <bottom/>
      <diagonal/>
    </border>
    <border>
      <left style="thin">
        <color theme="0"/>
      </left>
      <right/>
      <top/>
      <bottom/>
      <diagonal/>
    </border>
    <border>
      <left/>
      <right/>
      <top style="thin">
        <color theme="1" tint="0.24994659260841701"/>
      </top>
      <bottom style="thin">
        <color theme="1" tint="0.24994659260841701"/>
      </bottom>
      <diagonal/>
    </border>
    <border>
      <left style="medium">
        <color theme="0"/>
      </left>
      <right/>
      <top style="thin">
        <color theme="0"/>
      </top>
      <bottom style="thick">
        <color theme="0"/>
      </bottom>
      <diagonal/>
    </border>
    <border>
      <left/>
      <right style="medium">
        <color theme="0"/>
      </right>
      <top style="thin">
        <color theme="0"/>
      </top>
      <bottom style="thick">
        <color theme="0"/>
      </bottom>
      <diagonal/>
    </border>
    <border>
      <left/>
      <right/>
      <top style="thin">
        <color theme="0"/>
      </top>
      <bottom/>
      <diagonal/>
    </border>
    <border>
      <left/>
      <right/>
      <top style="thin">
        <color theme="1" tint="0.14996795556505021"/>
      </top>
      <bottom style="thin">
        <color theme="1" tint="0.14996795556505021"/>
      </bottom>
      <diagonal/>
    </border>
    <border>
      <left/>
      <right/>
      <top style="dashed">
        <color rgb="FF1F4E78"/>
      </top>
      <bottom style="thin">
        <color rgb="FF1F4E78"/>
      </bottom>
      <diagonal/>
    </border>
    <border>
      <left/>
      <right/>
      <top/>
      <bottom style="thin">
        <color rgb="FF1F4E78"/>
      </bottom>
      <diagonal/>
    </border>
    <border>
      <left/>
      <right/>
      <top/>
      <bottom style="medium">
        <color theme="9" tint="-0.24994659260841701"/>
      </bottom>
      <diagonal/>
    </border>
    <border>
      <left/>
      <right/>
      <top style="thin">
        <color theme="9" tint="-0.24994659260841701"/>
      </top>
      <bottom/>
      <diagonal/>
    </border>
    <border>
      <left style="thick">
        <color theme="0"/>
      </left>
      <right style="medium">
        <color theme="0"/>
      </right>
      <top style="medium">
        <color theme="0"/>
      </top>
      <bottom style="medium">
        <color theme="0"/>
      </bottom>
      <diagonal/>
    </border>
    <border>
      <left style="thick">
        <color theme="0"/>
      </left>
      <right style="thick">
        <color theme="0"/>
      </right>
      <top style="dashed">
        <color theme="8" tint="0.39994506668294322"/>
      </top>
      <bottom style="dashed">
        <color theme="8" tint="0.39994506668294322"/>
      </bottom>
      <diagonal/>
    </border>
    <border>
      <left/>
      <right/>
      <top style="thin">
        <color auto="1"/>
      </top>
      <bottom style="thin">
        <color auto="1"/>
      </bottom>
      <diagonal/>
    </border>
    <border>
      <left/>
      <right/>
      <top/>
      <bottom style="thin">
        <color indexed="64"/>
      </bottom>
      <diagonal/>
    </border>
    <border>
      <left/>
      <right/>
      <top/>
      <bottom style="thick">
        <color theme="0"/>
      </bottom>
      <diagonal/>
    </border>
    <border>
      <left style="thick">
        <color theme="0"/>
      </left>
      <right/>
      <top style="thick">
        <color theme="0"/>
      </top>
      <bottom/>
      <diagonal/>
    </border>
    <border>
      <left/>
      <right style="thick">
        <color theme="0"/>
      </right>
      <top style="thick">
        <color theme="0"/>
      </top>
      <bottom/>
      <diagonal/>
    </border>
    <border>
      <left/>
      <right/>
      <top style="thick">
        <color theme="0"/>
      </top>
      <bottom/>
      <diagonal/>
    </border>
    <border>
      <left style="thick">
        <color theme="0"/>
      </left>
      <right style="thin">
        <color theme="0"/>
      </right>
      <top/>
      <bottom style="thick">
        <color theme="0"/>
      </bottom>
      <diagonal/>
    </border>
    <border>
      <left style="thin">
        <color theme="0"/>
      </left>
      <right/>
      <top/>
      <bottom style="thick">
        <color theme="0"/>
      </bottom>
      <diagonal/>
    </border>
    <border>
      <left style="thick">
        <color theme="0"/>
      </left>
      <right style="thin">
        <color theme="0"/>
      </right>
      <top style="thick">
        <color theme="0"/>
      </top>
      <bottom style="thick">
        <color theme="0"/>
      </bottom>
      <diagonal/>
    </border>
    <border>
      <left style="thin">
        <color theme="0"/>
      </left>
      <right/>
      <top style="thick">
        <color theme="0"/>
      </top>
      <bottom style="thick">
        <color theme="0"/>
      </bottom>
      <diagonal/>
    </border>
    <border>
      <left style="thick">
        <color theme="0"/>
      </left>
      <right style="thin">
        <color theme="0"/>
      </right>
      <top style="thick">
        <color theme="0"/>
      </top>
      <bottom/>
      <diagonal/>
    </border>
    <border>
      <left style="thin">
        <color theme="0"/>
      </left>
      <right/>
      <top style="thick">
        <color theme="0"/>
      </top>
      <bottom/>
      <diagonal/>
    </border>
    <border>
      <left/>
      <right/>
      <top style="double">
        <color indexed="64"/>
      </top>
      <bottom/>
      <diagonal/>
    </border>
    <border>
      <left style="hair">
        <color theme="1" tint="0.14996795556505021"/>
      </left>
      <right style="hair">
        <color theme="1" tint="0.14996795556505021"/>
      </right>
      <top style="hair">
        <color theme="1" tint="0.14996795556505021"/>
      </top>
      <bottom style="hair">
        <color theme="1" tint="0.14996795556505021"/>
      </bottom>
      <diagonal/>
    </border>
    <border>
      <left style="hair">
        <color theme="1" tint="0.14996795556505021"/>
      </left>
      <right/>
      <top/>
      <bottom/>
      <diagonal/>
    </border>
    <border>
      <left/>
      <right style="hair">
        <color auto="1"/>
      </right>
      <top style="double">
        <color auto="1"/>
      </top>
      <bottom/>
      <diagonal/>
    </border>
    <border>
      <left/>
      <right style="hair">
        <color auto="1"/>
      </right>
      <top style="hair">
        <color auto="1"/>
      </top>
      <bottom/>
      <diagonal/>
    </border>
    <border>
      <left/>
      <right/>
      <top style="hair">
        <color theme="1" tint="0.14996795556505021"/>
      </top>
      <bottom style="hair">
        <color theme="1" tint="0.14996795556505021"/>
      </bottom>
      <diagonal/>
    </border>
    <border>
      <left/>
      <right/>
      <top style="hair">
        <color theme="1" tint="0.14996795556505021"/>
      </top>
      <bottom/>
      <diagonal/>
    </border>
    <border>
      <left style="hair">
        <color theme="1" tint="0.14996795556505021"/>
      </left>
      <right style="hair">
        <color theme="1" tint="0.14996795556505021"/>
      </right>
      <top style="hair">
        <color theme="1" tint="0.14993743705557422"/>
      </top>
      <bottom/>
      <diagonal/>
    </border>
    <border>
      <left/>
      <right/>
      <top style="hair">
        <color theme="1" tint="0.14993743705557422"/>
      </top>
      <bottom/>
      <diagonal/>
    </border>
    <border>
      <left style="hair">
        <color theme="1" tint="0.14996795556505021"/>
      </left>
      <right style="hair">
        <color theme="1" tint="0.14996795556505021"/>
      </right>
      <top/>
      <bottom/>
      <diagonal/>
    </border>
    <border>
      <left/>
      <right style="hair">
        <color theme="1" tint="0.14996795556505021"/>
      </right>
      <top/>
      <bottom/>
      <diagonal/>
    </border>
    <border>
      <left style="hair">
        <color theme="1" tint="0.14996795556505021"/>
      </left>
      <right style="hair">
        <color theme="1" tint="0.14996795556505021"/>
      </right>
      <top style="hair">
        <color theme="1" tint="0.14993743705557422"/>
      </top>
      <bottom style="hair">
        <color theme="1" tint="0.14996795556505021"/>
      </bottom>
      <diagonal/>
    </border>
    <border>
      <left/>
      <right/>
      <top/>
      <bottom style="thin">
        <color theme="1" tint="0.14993743705557422"/>
      </bottom>
      <diagonal/>
    </border>
    <border>
      <left style="thin">
        <color theme="0"/>
      </left>
      <right style="thin">
        <color theme="0"/>
      </right>
      <top/>
      <bottom style="thin">
        <color indexed="64"/>
      </bottom>
      <diagonal/>
    </border>
    <border>
      <left style="thin">
        <color theme="0"/>
      </left>
      <right style="thin">
        <color theme="0"/>
      </right>
      <top style="hair">
        <color theme="1" tint="0.14996795556505021"/>
      </top>
      <bottom style="hair">
        <color theme="1" tint="0.14996795556505021"/>
      </bottom>
      <diagonal/>
    </border>
    <border>
      <left style="thin">
        <color theme="0"/>
      </left>
      <right style="thin">
        <color theme="0"/>
      </right>
      <top style="thin">
        <color theme="0"/>
      </top>
      <bottom/>
      <diagonal/>
    </border>
    <border>
      <left style="thin">
        <color theme="0"/>
      </left>
      <right/>
      <top style="thin">
        <color theme="0"/>
      </top>
      <bottom/>
      <diagonal/>
    </border>
    <border>
      <left style="hair">
        <color theme="1" tint="0.14993743705557422"/>
      </left>
      <right/>
      <top/>
      <bottom/>
      <diagonal/>
    </border>
    <border>
      <left/>
      <right style="hair">
        <color theme="1" tint="0.14993743705557422"/>
      </right>
      <top/>
      <bottom/>
      <diagonal/>
    </border>
    <border>
      <left/>
      <right style="hair">
        <color theme="1" tint="0.14993743705557422"/>
      </right>
      <top/>
      <bottom style="hair">
        <color theme="1" tint="0.14993743705557422"/>
      </bottom>
      <diagonal/>
    </border>
    <border>
      <left style="hair">
        <color theme="1" tint="0.14993743705557422"/>
      </left>
      <right/>
      <top style="hair">
        <color theme="1" tint="0.14993743705557422"/>
      </top>
      <bottom/>
      <diagonal/>
    </border>
    <border>
      <left/>
      <right style="hair">
        <color theme="1" tint="0.14993743705557422"/>
      </right>
      <top style="hair">
        <color theme="1" tint="0.14993743705557422"/>
      </top>
      <bottom/>
      <diagonal/>
    </border>
    <border>
      <left style="hair">
        <color theme="1" tint="0.14993743705557422"/>
      </left>
      <right/>
      <top/>
      <bottom style="hair">
        <color theme="1" tint="0.14993743705557422"/>
      </bottom>
      <diagonal/>
    </border>
    <border>
      <left/>
      <right/>
      <top/>
      <bottom style="hair">
        <color theme="1" tint="0.14993743705557422"/>
      </bottom>
      <diagonal/>
    </border>
    <border>
      <left/>
      <right/>
      <top style="hair">
        <color theme="1" tint="0.14993743705557422"/>
      </top>
      <bottom style="hair">
        <color theme="1" tint="0.14996795556505021"/>
      </bottom>
      <diagonal/>
    </border>
    <border>
      <left style="hair">
        <color auto="1"/>
      </left>
      <right style="hair">
        <color auto="1"/>
      </right>
      <top style="hair">
        <color auto="1"/>
      </top>
      <bottom style="hair">
        <color auto="1"/>
      </bottom>
      <diagonal/>
    </border>
    <border>
      <left/>
      <right/>
      <top/>
      <bottom style="hair">
        <color auto="1"/>
      </bottom>
      <diagonal/>
    </border>
    <border>
      <left/>
      <right/>
      <top style="hair">
        <color auto="1"/>
      </top>
      <bottom/>
      <diagonal/>
    </border>
    <border>
      <left style="double">
        <color theme="1" tint="0.14990691854609822"/>
      </left>
      <right style="hair">
        <color auto="1"/>
      </right>
      <top style="hair">
        <color auto="1"/>
      </top>
      <bottom/>
      <diagonal/>
    </border>
    <border>
      <left style="double">
        <color theme="1" tint="0.14990691854609822"/>
      </left>
      <right style="hair">
        <color auto="1"/>
      </right>
      <top style="double">
        <color auto="1"/>
      </top>
      <bottom/>
      <diagonal/>
    </border>
    <border>
      <left style="thin">
        <color auto="1"/>
      </left>
      <right/>
      <top/>
      <bottom/>
      <diagonal/>
    </border>
    <border>
      <left style="hair">
        <color theme="1" tint="0.1498764000366222"/>
      </left>
      <right/>
      <top/>
      <bottom/>
      <diagonal/>
    </border>
    <border>
      <left/>
      <right/>
      <top/>
      <bottom style="medium">
        <color theme="0"/>
      </bottom>
      <diagonal/>
    </border>
    <border>
      <left/>
      <right/>
      <top/>
      <bottom style="thin">
        <color theme="0"/>
      </bottom>
      <diagonal/>
    </border>
    <border>
      <left style="medium">
        <color theme="0"/>
      </left>
      <right/>
      <top style="medium">
        <color theme="0"/>
      </top>
      <bottom style="thin">
        <color theme="0"/>
      </bottom>
      <diagonal/>
    </border>
    <border>
      <left style="thick">
        <color theme="0"/>
      </left>
      <right style="thick">
        <color theme="0"/>
      </right>
      <top/>
      <bottom style="thin">
        <color theme="0"/>
      </bottom>
      <diagonal/>
    </border>
    <border>
      <left/>
      <right/>
      <top style="double">
        <color theme="0"/>
      </top>
      <bottom style="medium">
        <color theme="0"/>
      </bottom>
      <diagonal/>
    </border>
    <border>
      <left style="thick">
        <color theme="0"/>
      </left>
      <right/>
      <top style="double">
        <color theme="0"/>
      </top>
      <bottom style="medium">
        <color theme="0"/>
      </bottom>
      <diagonal/>
    </border>
    <border>
      <left/>
      <right style="thick">
        <color theme="0"/>
      </right>
      <top style="double">
        <color theme="0"/>
      </top>
      <bottom style="medium">
        <color theme="0"/>
      </bottom>
      <diagonal/>
    </border>
    <border>
      <left style="thick">
        <color theme="0"/>
      </left>
      <right/>
      <top style="medium">
        <color theme="0"/>
      </top>
      <bottom style="medium">
        <color theme="0"/>
      </bottom>
      <diagonal/>
    </border>
    <border>
      <left/>
      <right/>
      <top style="medium">
        <color theme="0"/>
      </top>
      <bottom style="medium">
        <color theme="0"/>
      </bottom>
      <diagonal/>
    </border>
    <border>
      <left/>
      <right style="thick">
        <color theme="0"/>
      </right>
      <top style="medium">
        <color theme="0"/>
      </top>
      <bottom style="medium">
        <color theme="0"/>
      </bottom>
      <diagonal/>
    </border>
    <border>
      <left style="thick">
        <color theme="0"/>
      </left>
      <right/>
      <top style="medium">
        <color theme="0"/>
      </top>
      <bottom style="thin">
        <color theme="0"/>
      </bottom>
      <diagonal/>
    </border>
    <border>
      <left/>
      <right/>
      <top style="medium">
        <color theme="0"/>
      </top>
      <bottom style="thin">
        <color theme="0"/>
      </bottom>
      <diagonal/>
    </border>
    <border>
      <left/>
      <right style="thick">
        <color theme="0"/>
      </right>
      <top style="medium">
        <color theme="0"/>
      </top>
      <bottom style="thin">
        <color theme="0"/>
      </bottom>
      <diagonal/>
    </border>
    <border>
      <left style="thick">
        <color theme="0"/>
      </left>
      <right style="thick">
        <color theme="0"/>
      </right>
      <top style="dashed">
        <color theme="9" tint="-0.24994659260841701"/>
      </top>
      <bottom style="dashed">
        <color theme="9" tint="-0.24994659260841701"/>
      </bottom>
      <diagonal/>
    </border>
    <border>
      <left style="thick">
        <color theme="0"/>
      </left>
      <right style="medium">
        <color theme="0"/>
      </right>
      <top style="thick">
        <color theme="0"/>
      </top>
      <bottom style="thick">
        <color theme="0"/>
      </bottom>
      <diagonal/>
    </border>
    <border>
      <left style="medium">
        <color theme="0"/>
      </left>
      <right style="thick">
        <color theme="0"/>
      </right>
      <top style="thick">
        <color theme="0"/>
      </top>
      <bottom style="thick">
        <color theme="0"/>
      </bottom>
      <diagonal/>
    </border>
    <border>
      <left style="medium">
        <color theme="0"/>
      </left>
      <right style="medium">
        <color theme="0"/>
      </right>
      <top style="thick">
        <color theme="0"/>
      </top>
      <bottom style="thick">
        <color theme="0"/>
      </bottom>
      <diagonal/>
    </border>
    <border>
      <left style="thick">
        <color theme="0"/>
      </left>
      <right/>
      <top style="medium">
        <color theme="0"/>
      </top>
      <bottom/>
      <diagonal/>
    </border>
    <border>
      <left style="thick">
        <color theme="0"/>
      </left>
      <right/>
      <top style="double">
        <color theme="0" tint="-0.499984740745262"/>
      </top>
      <bottom style="medium">
        <color theme="0"/>
      </bottom>
      <diagonal/>
    </border>
    <border>
      <left style="thick">
        <color theme="0"/>
      </left>
      <right/>
      <top style="medium">
        <color theme="0"/>
      </top>
      <bottom style="double">
        <color theme="0" tint="-0.499984740745262"/>
      </bottom>
      <diagonal/>
    </border>
    <border>
      <left style="medium">
        <color theme="0"/>
      </left>
      <right/>
      <top style="medium">
        <color theme="0"/>
      </top>
      <bottom style="double">
        <color theme="0" tint="-0.499984740745262"/>
      </bottom>
      <diagonal/>
    </border>
    <border>
      <left style="medium">
        <color theme="0"/>
      </left>
      <right/>
      <top style="double">
        <color theme="0" tint="-0.499984740745262"/>
      </top>
      <bottom style="medium">
        <color theme="0"/>
      </bottom>
      <diagonal/>
    </border>
    <border>
      <left/>
      <right/>
      <top style="thin">
        <color theme="0" tint="-0.14996795556505021"/>
      </top>
      <bottom style="thin">
        <color theme="0" tint="-0.14996795556505021"/>
      </bottom>
      <diagonal/>
    </border>
    <border>
      <left style="medium">
        <color theme="0"/>
      </left>
      <right style="thick">
        <color theme="0"/>
      </right>
      <top/>
      <bottom/>
      <diagonal/>
    </border>
    <border>
      <left style="hair">
        <color theme="1" tint="0.1498764000366222"/>
      </left>
      <right style="hair">
        <color theme="1" tint="0.1498458815271462"/>
      </right>
      <top style="hair">
        <color theme="1" tint="0.1498458815271462"/>
      </top>
      <bottom style="hair">
        <color theme="1" tint="0.1498458815271462"/>
      </bottom>
      <diagonal/>
    </border>
    <border>
      <left style="hair">
        <color theme="1" tint="0.1498458815271462"/>
      </left>
      <right style="hair">
        <color theme="1" tint="0.1498458815271462"/>
      </right>
      <top style="hair">
        <color theme="1" tint="0.1498458815271462"/>
      </top>
      <bottom style="hair">
        <color theme="1" tint="0.1498458815271462"/>
      </bottom>
      <diagonal/>
    </border>
    <border>
      <left style="hair">
        <color theme="1" tint="0.1498458815271462"/>
      </left>
      <right style="hair">
        <color theme="1" tint="0.1498458815271462"/>
      </right>
      <top/>
      <bottom style="hair">
        <color theme="1" tint="0.1498458815271462"/>
      </bottom>
      <diagonal/>
    </border>
    <border>
      <left style="hair">
        <color theme="1" tint="0.1498764000366222"/>
      </left>
      <right style="hair">
        <color theme="1" tint="0.1498458815271462"/>
      </right>
      <top style="hair">
        <color theme="1" tint="0.1498458815271462"/>
      </top>
      <bottom/>
      <diagonal/>
    </border>
    <border>
      <left style="hair">
        <color theme="1" tint="0.1498458815271462"/>
      </left>
      <right style="hair">
        <color theme="1" tint="0.1498458815271462"/>
      </right>
      <top style="hair">
        <color theme="1" tint="0.1498458815271462"/>
      </top>
      <bottom/>
      <diagonal/>
    </border>
    <border>
      <left style="hair">
        <color theme="1" tint="0.1498764000366222"/>
      </left>
      <right/>
      <top style="thin">
        <color theme="1" tint="0.1498458815271462"/>
      </top>
      <bottom style="hair">
        <color theme="1" tint="0.1498458815271462"/>
      </bottom>
      <diagonal/>
    </border>
    <border>
      <left/>
      <right style="hair">
        <color auto="1"/>
      </right>
      <top style="thin">
        <color theme="1" tint="0.1498458815271462"/>
      </top>
      <bottom/>
      <diagonal/>
    </border>
    <border>
      <left style="double">
        <color theme="1" tint="0.14990691854609822"/>
      </left>
      <right style="hair">
        <color auto="1"/>
      </right>
      <top style="thin">
        <color theme="1" tint="0.1498458815271462"/>
      </top>
      <bottom/>
      <diagonal/>
    </border>
    <border>
      <left style="hair">
        <color theme="1" tint="0.1498458815271462"/>
      </left>
      <right/>
      <top/>
      <bottom style="hair">
        <color theme="1" tint="0.1498458815271462"/>
      </bottom>
      <diagonal/>
    </border>
    <border>
      <left style="hair">
        <color theme="1" tint="0.1498458815271462"/>
      </left>
      <right/>
      <top style="hair">
        <color theme="1" tint="0.1498458815271462"/>
      </top>
      <bottom style="hair">
        <color theme="1" tint="0.1498458815271462"/>
      </bottom>
      <diagonal/>
    </border>
    <border>
      <left style="hair">
        <color theme="1" tint="0.1498458815271462"/>
      </left>
      <right/>
      <top style="hair">
        <color theme="1" tint="0.1498458815271462"/>
      </top>
      <bottom/>
      <diagonal/>
    </border>
    <border>
      <left style="double">
        <color theme="1" tint="0.14981536301767021"/>
      </left>
      <right style="hair">
        <color auto="1"/>
      </right>
      <top style="hair">
        <color auto="1"/>
      </top>
      <bottom style="hair">
        <color theme="1" tint="0.1498458815271462"/>
      </bottom>
      <diagonal/>
    </border>
    <border>
      <left style="double">
        <color theme="1" tint="0.14981536301767021"/>
      </left>
      <right style="hair">
        <color auto="1"/>
      </right>
      <top style="hair">
        <color theme="1" tint="0.1498458815271462"/>
      </top>
      <bottom style="hair">
        <color theme="1" tint="0.1498458815271462"/>
      </bottom>
      <diagonal/>
    </border>
    <border>
      <left style="double">
        <color theme="1" tint="0.14981536301767021"/>
      </left>
      <right style="hair">
        <color auto="1"/>
      </right>
      <top style="hair">
        <color theme="1" tint="0.1498458815271462"/>
      </top>
      <bottom style="thin">
        <color theme="1" tint="0.1498458815271462"/>
      </bottom>
      <diagonal/>
    </border>
    <border>
      <left style="double">
        <color theme="0"/>
      </left>
      <right style="hair">
        <color theme="1" tint="0.14996795556505021"/>
      </right>
      <top style="hair">
        <color theme="1" tint="0.14996795556505021"/>
      </top>
      <bottom style="hair">
        <color auto="1"/>
      </bottom>
      <diagonal/>
    </border>
    <border>
      <left style="thin">
        <color theme="0"/>
      </left>
      <right style="double">
        <color theme="0"/>
      </right>
      <top style="hair">
        <color theme="1" tint="0.14996795556505021"/>
      </top>
      <bottom style="hair">
        <color theme="1" tint="0.14996795556505021"/>
      </bottom>
      <diagonal/>
    </border>
    <border>
      <left style="hair">
        <color theme="1" tint="0.1498764000366222"/>
      </left>
      <right/>
      <top style="hair">
        <color theme="1" tint="0.1498458815271462"/>
      </top>
      <bottom/>
      <diagonal/>
    </border>
    <border>
      <left style="hair">
        <color theme="1" tint="0.1498764000366222"/>
      </left>
      <right/>
      <top style="thin">
        <color theme="1" tint="0.1498458815271462"/>
      </top>
      <bottom style="double">
        <color theme="1" tint="0.1498458815271462"/>
      </bottom>
      <diagonal/>
    </border>
    <border>
      <left/>
      <right style="hair">
        <color auto="1"/>
      </right>
      <top style="thin">
        <color theme="1" tint="0.1498458815271462"/>
      </top>
      <bottom style="hair">
        <color auto="1"/>
      </bottom>
      <diagonal/>
    </border>
    <border>
      <left/>
      <right/>
      <top style="thin">
        <color theme="1" tint="0.1498458815271462"/>
      </top>
      <bottom style="hair">
        <color auto="1"/>
      </bottom>
      <diagonal/>
    </border>
    <border>
      <left style="double">
        <color theme="1" tint="0.14990691854609822"/>
      </left>
      <right style="hair">
        <color auto="1"/>
      </right>
      <top style="thin">
        <color theme="1" tint="0.1498458815271462"/>
      </top>
      <bottom style="hair">
        <color auto="1"/>
      </bottom>
      <diagonal/>
    </border>
    <border>
      <left style="hair">
        <color theme="1" tint="0.14993743705557422"/>
      </left>
      <right style="hair">
        <color theme="1" tint="0.14996795556505021"/>
      </right>
      <top/>
      <bottom/>
      <diagonal/>
    </border>
    <border>
      <left style="hair">
        <color theme="1" tint="0.14993743705557422"/>
      </left>
      <right style="hair">
        <color theme="1" tint="0.14996795556505021"/>
      </right>
      <top/>
      <bottom style="hair">
        <color theme="1" tint="0.14996795556505021"/>
      </bottom>
      <diagonal/>
    </border>
    <border>
      <left/>
      <right/>
      <top style="thin">
        <color theme="0" tint="-0.34998626667073579"/>
      </top>
      <bottom style="thin">
        <color theme="0" tint="-0.34998626667073579"/>
      </bottom>
      <diagonal/>
    </border>
    <border>
      <left/>
      <right style="hair">
        <color theme="1" tint="0.1498458815271462"/>
      </right>
      <top/>
      <bottom style="hair">
        <color theme="1" tint="0.1498458815271462"/>
      </bottom>
      <diagonal/>
    </border>
    <border>
      <left/>
      <right style="hair">
        <color theme="1" tint="0.1498458815271462"/>
      </right>
      <top style="hair">
        <color theme="1" tint="0.1498458815271462"/>
      </top>
      <bottom style="hair">
        <color theme="1" tint="0.1498458815271462"/>
      </bottom>
      <diagonal/>
    </border>
    <border>
      <left/>
      <right style="hair">
        <color theme="1" tint="0.1498458815271462"/>
      </right>
      <top style="hair">
        <color theme="1" tint="0.1498458815271462"/>
      </top>
      <bottom/>
      <diagonal/>
    </border>
    <border>
      <left/>
      <right style="hair">
        <color theme="1" tint="0.1498458815271462"/>
      </right>
      <top style="thin">
        <color theme="1" tint="0.1498458815271462"/>
      </top>
      <bottom style="hair">
        <color theme="1" tint="0.1498458815271462"/>
      </bottom>
      <diagonal/>
    </border>
    <border>
      <left/>
      <right style="hair">
        <color theme="1" tint="0.1498458815271462"/>
      </right>
      <top style="thin">
        <color theme="1" tint="0.1498458815271462"/>
      </top>
      <bottom style="double">
        <color theme="1" tint="0.1498458815271462"/>
      </bottom>
      <diagonal/>
    </border>
    <border>
      <left style="medium">
        <color theme="0"/>
      </left>
      <right style="medium">
        <color theme="0"/>
      </right>
      <top/>
      <bottom/>
      <diagonal/>
    </border>
    <border>
      <left/>
      <right/>
      <top/>
      <bottom style="thin">
        <color rgb="FF0C5165"/>
      </bottom>
      <diagonal/>
    </border>
    <border>
      <left style="medium">
        <color theme="0"/>
      </left>
      <right style="thin">
        <color theme="0"/>
      </right>
      <top/>
      <bottom/>
      <diagonal/>
    </border>
    <border>
      <left/>
      <right style="medium">
        <color theme="0"/>
      </right>
      <top/>
      <bottom/>
      <diagonal/>
    </border>
    <border>
      <left/>
      <right style="hair">
        <color theme="0"/>
      </right>
      <top/>
      <bottom style="hair">
        <color auto="1"/>
      </bottom>
      <diagonal/>
    </border>
    <border>
      <left style="thin">
        <color theme="0"/>
      </left>
      <right/>
      <top style="hair">
        <color theme="1" tint="0.14996795556505021"/>
      </top>
      <bottom/>
      <diagonal/>
    </border>
    <border>
      <left/>
      <right style="hair">
        <color theme="1" tint="0.14996795556505021"/>
      </right>
      <top style="hair">
        <color theme="1" tint="0.14996795556505021"/>
      </top>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style="hair">
        <color auto="1"/>
      </right>
      <top/>
      <bottom style="hair">
        <color auto="1"/>
      </bottom>
      <diagonal/>
    </border>
    <border>
      <left style="hair">
        <color auto="1"/>
      </left>
      <right/>
      <top/>
      <bottom style="hair">
        <color auto="1"/>
      </bottom>
      <diagonal/>
    </border>
    <border>
      <left style="medium">
        <color theme="0"/>
      </left>
      <right/>
      <top/>
      <bottom/>
      <diagonal/>
    </border>
    <border>
      <left/>
      <right/>
      <top style="medium">
        <color theme="0" tint="-4.9989318521683403E-2"/>
      </top>
      <bottom style="medium">
        <color theme="0" tint="-4.9989318521683403E-2"/>
      </bottom>
      <diagonal/>
    </border>
    <border>
      <left style="thin">
        <color theme="0" tint="-4.9989318521683403E-2"/>
      </left>
      <right/>
      <top style="medium">
        <color theme="0" tint="-4.9989318521683403E-2"/>
      </top>
      <bottom style="medium">
        <color theme="0" tint="-4.9989318521683403E-2"/>
      </bottom>
      <diagonal/>
    </border>
    <border>
      <left/>
      <right style="thin">
        <color theme="0"/>
      </right>
      <top style="medium">
        <color theme="0"/>
      </top>
      <bottom style="thick">
        <color theme="0"/>
      </bottom>
      <diagonal/>
    </border>
    <border>
      <left/>
      <right/>
      <top style="medium">
        <color theme="0"/>
      </top>
      <bottom style="thick">
        <color theme="0"/>
      </bottom>
      <diagonal/>
    </border>
    <border>
      <left/>
      <right/>
      <top style="dashed">
        <color rgb="FF1F4E78"/>
      </top>
      <bottom style="dashed">
        <color rgb="FF1F4E78"/>
      </bottom>
      <diagonal/>
    </border>
    <border>
      <left style="hair">
        <color theme="1" tint="0.14996795556505021"/>
      </left>
      <right/>
      <top style="hair">
        <color theme="1" tint="0.14993743705557422"/>
      </top>
      <bottom style="hair">
        <color theme="1" tint="0.14996795556505021"/>
      </bottom>
      <diagonal/>
    </border>
    <border>
      <left/>
      <right/>
      <top style="hair">
        <color auto="1"/>
      </top>
      <bottom style="hair">
        <color auto="1"/>
      </bottom>
      <diagonal/>
    </border>
  </borders>
  <cellStyleXfs count="4">
    <xf numFmtId="0" fontId="0" fillId="0" borderId="0"/>
    <xf numFmtId="0" fontId="12" fillId="0" borderId="0"/>
    <xf numFmtId="0" fontId="35" fillId="0" borderId="0" applyNumberFormat="0" applyFill="0" applyBorder="0" applyAlignment="0" applyProtection="0"/>
    <xf numFmtId="0" fontId="12" fillId="0" borderId="0"/>
  </cellStyleXfs>
  <cellXfs count="446">
    <xf numFmtId="0" fontId="0" fillId="0" borderId="0" xfId="0"/>
    <xf numFmtId="0" fontId="0" fillId="0" borderId="0" xfId="0" applyAlignment="1">
      <alignment wrapText="1"/>
    </xf>
    <xf numFmtId="0" fontId="0" fillId="0" borderId="0" xfId="0" applyAlignment="1">
      <alignment horizontal="center" vertical="center"/>
    </xf>
    <xf numFmtId="0" fontId="1" fillId="0" borderId="0" xfId="0" applyFont="1" applyAlignment="1">
      <alignment vertical="center" wrapText="1"/>
    </xf>
    <xf numFmtId="0" fontId="0" fillId="0" borderId="0" xfId="0" applyAlignment="1">
      <alignment vertical="center"/>
    </xf>
    <xf numFmtId="0" fontId="3" fillId="0" borderId="0" xfId="0" applyFont="1" applyAlignment="1">
      <alignment vertical="center"/>
    </xf>
    <xf numFmtId="0" fontId="3" fillId="0" borderId="0" xfId="0" applyFont="1"/>
    <xf numFmtId="0" fontId="10" fillId="0" borderId="0" xfId="0" applyFont="1" applyAlignment="1">
      <alignment vertical="center"/>
    </xf>
    <xf numFmtId="0" fontId="3" fillId="0" borderId="4" xfId="0" applyFont="1" applyBorder="1" applyAlignment="1">
      <alignment vertical="center"/>
    </xf>
    <xf numFmtId="0" fontId="14" fillId="0" borderId="0" xfId="0" applyFont="1" applyAlignment="1">
      <alignment vertical="center"/>
    </xf>
    <xf numFmtId="0" fontId="15" fillId="0" borderId="0" xfId="0" applyFont="1"/>
    <xf numFmtId="0" fontId="21" fillId="0" borderId="0" xfId="0" applyFont="1" applyAlignment="1">
      <alignment wrapText="1"/>
    </xf>
    <xf numFmtId="0" fontId="21" fillId="0" borderId="0" xfId="0" applyFont="1" applyAlignment="1">
      <alignment vertical="center" wrapText="1"/>
    </xf>
    <xf numFmtId="0" fontId="24" fillId="2" borderId="3" xfId="0" applyFont="1" applyFill="1" applyBorder="1" applyAlignment="1">
      <alignment vertical="center" wrapText="1"/>
    </xf>
    <xf numFmtId="0" fontId="25" fillId="0" borderId="0" xfId="0" applyFont="1" applyAlignment="1">
      <alignment horizontal="left" vertical="center" wrapText="1"/>
    </xf>
    <xf numFmtId="0" fontId="0" fillId="0" borderId="0" xfId="0" applyAlignment="1">
      <alignment horizontal="left"/>
    </xf>
    <xf numFmtId="0" fontId="16" fillId="2" borderId="20" xfId="0" applyFont="1" applyFill="1" applyBorder="1" applyAlignment="1">
      <alignment horizontal="center" vertical="center"/>
      <extLst>
        <ext xmlns:xfpb="http://schemas.microsoft.com/office/spreadsheetml/2022/featurepropertybag" uri="{C7286773-470A-42A8-94C5-96B5CB345126}">
          <xfpb:xfComplement i="0"/>
        </ext>
      </extLst>
    </xf>
    <xf numFmtId="0" fontId="16" fillId="2" borderId="14" xfId="0" applyFont="1" applyFill="1" applyBorder="1" applyAlignment="1">
      <alignment horizontal="center" vertical="center"/>
      <extLst>
        <ext xmlns:xfpb="http://schemas.microsoft.com/office/spreadsheetml/2022/featurepropertybag" uri="{C7286773-470A-42A8-94C5-96B5CB345126}">
          <xfpb:xfComplement i="0"/>
        </ext>
      </extLst>
    </xf>
    <xf numFmtId="0" fontId="16" fillId="2" borderId="19" xfId="0" applyFont="1" applyFill="1" applyBorder="1" applyAlignment="1">
      <alignment horizontal="center" vertical="center"/>
      <extLst>
        <ext xmlns:xfpb="http://schemas.microsoft.com/office/spreadsheetml/2022/featurepropertybag" uri="{C7286773-470A-42A8-94C5-96B5CB345126}">
          <xfpb:xfComplement i="0"/>
        </ext>
      </extLst>
    </xf>
    <xf numFmtId="0" fontId="13" fillId="0" borderId="0" xfId="0" applyFont="1" applyAlignment="1">
      <alignment horizontal="left"/>
    </xf>
    <xf numFmtId="167" fontId="33" fillId="2" borderId="3" xfId="0" applyNumberFormat="1" applyFont="1" applyFill="1" applyBorder="1" applyAlignment="1">
      <alignment horizontal="center" vertical="center" wrapText="1"/>
    </xf>
    <xf numFmtId="0" fontId="0" fillId="0" borderId="20" xfId="0" applyBorder="1" applyAlignment="1">
      <alignment horizontal="center" vertical="center"/>
    </xf>
    <xf numFmtId="0" fontId="0" fillId="0" borderId="14" xfId="0" applyBorder="1" applyAlignment="1">
      <alignment horizontal="center" vertical="center"/>
    </xf>
    <xf numFmtId="0" fontId="0" fillId="0" borderId="19" xfId="0" applyBorder="1" applyAlignment="1">
      <alignment horizontal="center" vertical="center"/>
    </xf>
    <xf numFmtId="0" fontId="16" fillId="0" borderId="20" xfId="0" applyFont="1" applyBorder="1" applyAlignment="1">
      <alignment horizontal="center" vertical="center"/>
    </xf>
    <xf numFmtId="0" fontId="16" fillId="0" borderId="14"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xf>
    <xf numFmtId="0" fontId="16" fillId="0" borderId="14" xfId="0" applyFont="1" applyBorder="1" applyAlignment="1">
      <alignment horizontal="center"/>
    </xf>
    <xf numFmtId="0" fontId="16" fillId="0" borderId="19" xfId="0" applyFont="1" applyBorder="1" applyAlignment="1">
      <alignment horizontal="center"/>
    </xf>
    <xf numFmtId="0" fontId="16" fillId="0" borderId="20" xfId="0" applyFont="1" applyBorder="1" applyAlignment="1">
      <alignment horizontal="left"/>
    </xf>
    <xf numFmtId="0" fontId="16" fillId="0" borderId="14" xfId="0" applyFont="1" applyBorder="1" applyAlignment="1">
      <alignment horizontal="left"/>
    </xf>
    <xf numFmtId="0" fontId="16" fillId="0" borderId="19" xfId="0" applyFont="1" applyBorder="1" applyAlignment="1">
      <alignment horizontal="left"/>
    </xf>
    <xf numFmtId="0" fontId="37" fillId="0" borderId="0" xfId="0" applyFont="1" applyAlignment="1">
      <alignment vertical="center"/>
    </xf>
    <xf numFmtId="0" fontId="37" fillId="0" borderId="0" xfId="0" applyFont="1" applyAlignment="1">
      <alignment horizontal="left" vertical="center" indent="1"/>
    </xf>
    <xf numFmtId="0" fontId="37" fillId="0" borderId="0" xfId="0" applyFont="1" applyAlignment="1">
      <alignment horizontal="center" vertical="center"/>
    </xf>
    <xf numFmtId="0" fontId="2" fillId="0" borderId="0" xfId="0" applyFont="1"/>
    <xf numFmtId="0" fontId="2" fillId="0" borderId="0" xfId="0" applyFont="1" applyAlignment="1">
      <alignment vertical="center"/>
    </xf>
    <xf numFmtId="0" fontId="41" fillId="9" borderId="0" xfId="0" applyFont="1" applyFill="1" applyAlignment="1">
      <alignment horizontal="left" vertical="center"/>
    </xf>
    <xf numFmtId="1" fontId="6" fillId="9" borderId="0" xfId="0" applyNumberFormat="1" applyFont="1" applyFill="1" applyAlignment="1">
      <alignment vertical="center" shrinkToFit="1"/>
    </xf>
    <xf numFmtId="0" fontId="20" fillId="9" borderId="0" xfId="0" applyFont="1" applyFill="1" applyAlignment="1">
      <alignment vertical="center"/>
    </xf>
    <xf numFmtId="0" fontId="0" fillId="10" borderId="0" xfId="0" applyFill="1" applyAlignment="1">
      <alignment vertical="center"/>
    </xf>
    <xf numFmtId="3" fontId="17" fillId="9" borderId="16" xfId="0" applyNumberFormat="1" applyFont="1" applyFill="1" applyBorder="1" applyAlignment="1">
      <alignment horizontal="center" vertical="center" wrapText="1"/>
    </xf>
    <xf numFmtId="3" fontId="17" fillId="9" borderId="18" xfId="0" applyNumberFormat="1" applyFont="1" applyFill="1" applyBorder="1" applyAlignment="1">
      <alignment horizontal="center" vertical="center" wrapText="1"/>
    </xf>
    <xf numFmtId="3" fontId="17" fillId="9" borderId="17" xfId="0" applyNumberFormat="1" applyFont="1" applyFill="1" applyBorder="1" applyAlignment="1">
      <alignment horizontal="center" vertical="center" wrapText="1"/>
    </xf>
    <xf numFmtId="14" fontId="38" fillId="8" borderId="23" xfId="0" applyNumberFormat="1" applyFont="1" applyFill="1" applyBorder="1" applyAlignment="1" applyProtection="1">
      <alignment horizontal="center" vertical="center"/>
      <protection locked="0"/>
    </xf>
    <xf numFmtId="0" fontId="19" fillId="7" borderId="15"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0" xfId="0" applyFill="1"/>
    <xf numFmtId="0" fontId="0" fillId="5" borderId="0" xfId="0" applyFill="1" applyAlignment="1">
      <alignment horizontal="center" vertical="center"/>
    </xf>
    <xf numFmtId="0" fontId="0" fillId="5" borderId="0" xfId="0" applyFill="1" applyAlignment="1">
      <alignment wrapText="1"/>
    </xf>
    <xf numFmtId="0" fontId="43" fillId="8" borderId="0" xfId="3" applyFont="1" applyFill="1"/>
    <xf numFmtId="0" fontId="43" fillId="2" borderId="0" xfId="3" applyFont="1" applyFill="1"/>
    <xf numFmtId="0" fontId="44" fillId="8" borderId="0" xfId="3" applyFont="1" applyFill="1" applyAlignment="1">
      <alignment vertical="center"/>
    </xf>
    <xf numFmtId="0" fontId="44" fillId="2" borderId="0" xfId="3" applyFont="1" applyFill="1" applyAlignment="1">
      <alignment vertical="center"/>
    </xf>
    <xf numFmtId="1" fontId="42" fillId="2" borderId="0" xfId="3" applyNumberFormat="1" applyFont="1" applyFill="1" applyAlignment="1">
      <alignment vertical="center" shrinkToFit="1"/>
    </xf>
    <xf numFmtId="0" fontId="45" fillId="2" borderId="0" xfId="3" applyFont="1" applyFill="1" applyAlignment="1">
      <alignment vertical="center"/>
    </xf>
    <xf numFmtId="0" fontId="43" fillId="2" borderId="0" xfId="3" applyFont="1" applyFill="1" applyAlignment="1">
      <alignment vertical="top"/>
    </xf>
    <xf numFmtId="0" fontId="47" fillId="2" borderId="28" xfId="3" applyFont="1" applyFill="1" applyBorder="1"/>
    <xf numFmtId="0" fontId="48" fillId="2" borderId="28" xfId="3" applyFont="1" applyFill="1" applyBorder="1"/>
    <xf numFmtId="0" fontId="43" fillId="2" borderId="0" xfId="3" applyFont="1" applyFill="1" applyAlignment="1">
      <alignment vertical="center"/>
    </xf>
    <xf numFmtId="0" fontId="47" fillId="2" borderId="29" xfId="3" applyFont="1" applyFill="1" applyBorder="1" applyAlignment="1">
      <alignment vertical="center"/>
    </xf>
    <xf numFmtId="0" fontId="48" fillId="2" borderId="29" xfId="3" applyFont="1" applyFill="1" applyBorder="1"/>
    <xf numFmtId="0" fontId="43" fillId="8" borderId="0" xfId="3" applyFont="1" applyFill="1" applyAlignment="1">
      <alignment vertical="center"/>
    </xf>
    <xf numFmtId="0" fontId="49" fillId="2" borderId="0" xfId="2" applyFont="1" applyFill="1" applyAlignment="1">
      <alignment vertical="center"/>
    </xf>
    <xf numFmtId="0" fontId="48" fillId="2" borderId="0" xfId="3" applyFont="1" applyFill="1" applyAlignment="1">
      <alignment vertical="center"/>
    </xf>
    <xf numFmtId="0" fontId="47" fillId="2" borderId="29" xfId="3" applyFont="1" applyFill="1" applyBorder="1"/>
    <xf numFmtId="10" fontId="43" fillId="2" borderId="0" xfId="3" applyNumberFormat="1" applyFont="1" applyFill="1"/>
    <xf numFmtId="0" fontId="21" fillId="11" borderId="0" xfId="0" applyFont="1" applyFill="1" applyAlignment="1">
      <alignment wrapText="1"/>
    </xf>
    <xf numFmtId="0" fontId="52" fillId="9" borderId="0" xfId="0" applyFont="1" applyFill="1" applyAlignment="1">
      <alignment vertical="center"/>
    </xf>
    <xf numFmtId="0" fontId="52" fillId="9" borderId="0" xfId="0" applyFont="1" applyFill="1" applyAlignment="1">
      <alignment vertical="top"/>
    </xf>
    <xf numFmtId="0" fontId="36" fillId="9" borderId="0" xfId="2" applyFont="1" applyFill="1" applyAlignment="1">
      <alignment horizontal="left" vertical="top"/>
    </xf>
    <xf numFmtId="0" fontId="55" fillId="0" borderId="0" xfId="0" applyFont="1" applyAlignment="1">
      <alignment vertical="center"/>
    </xf>
    <xf numFmtId="165" fontId="54" fillId="8" borderId="33" xfId="0" applyNumberFormat="1" applyFont="1" applyFill="1" applyBorder="1" applyAlignment="1" applyProtection="1">
      <alignment horizontal="center" vertical="center" wrapText="1"/>
      <protection locked="0"/>
    </xf>
    <xf numFmtId="0" fontId="38" fillId="8" borderId="27" xfId="0" applyFont="1" applyFill="1" applyBorder="1" applyAlignment="1" applyProtection="1">
      <alignment vertical="center"/>
      <protection locked="0"/>
    </xf>
    <xf numFmtId="165" fontId="57" fillId="3" borderId="4" xfId="1" applyNumberFormat="1" applyFont="1" applyFill="1" applyBorder="1" applyAlignment="1">
      <alignment horizontal="center" vertical="center"/>
    </xf>
    <xf numFmtId="0" fontId="43" fillId="9" borderId="0" xfId="3" applyFont="1" applyFill="1"/>
    <xf numFmtId="0" fontId="44" fillId="9" borderId="0" xfId="3" applyFont="1" applyFill="1" applyAlignment="1">
      <alignment vertical="center"/>
    </xf>
    <xf numFmtId="0" fontId="43" fillId="9" borderId="0" xfId="3" applyFont="1" applyFill="1" applyAlignment="1">
      <alignment vertical="center"/>
    </xf>
    <xf numFmtId="0" fontId="59" fillId="0" borderId="35" xfId="0" applyFont="1" applyBorder="1" applyAlignment="1">
      <alignment vertical="center"/>
    </xf>
    <xf numFmtId="0" fontId="60" fillId="0" borderId="0" xfId="0" applyFont="1" applyAlignment="1">
      <alignment vertical="center"/>
    </xf>
    <xf numFmtId="0" fontId="11" fillId="0" borderId="36" xfId="1" applyFont="1" applyBorder="1" applyAlignment="1">
      <alignment horizontal="center"/>
    </xf>
    <xf numFmtId="0" fontId="59" fillId="0" borderId="35" xfId="0" applyFont="1" applyBorder="1"/>
    <xf numFmtId="0" fontId="8" fillId="0" borderId="35" xfId="1" applyFont="1" applyBorder="1" applyAlignment="1">
      <alignment horizontal="center"/>
    </xf>
    <xf numFmtId="0" fontId="7" fillId="9" borderId="0" xfId="0" applyFont="1" applyFill="1" applyAlignment="1">
      <alignment horizontal="center" vertical="center"/>
    </xf>
    <xf numFmtId="0" fontId="0" fillId="12" borderId="0" xfId="0" applyFill="1" applyAlignment="1">
      <alignment vertical="center"/>
    </xf>
    <xf numFmtId="3" fontId="17" fillId="9" borderId="22" xfId="0" applyNumberFormat="1" applyFont="1" applyFill="1" applyBorder="1" applyAlignment="1">
      <alignment horizontal="left" vertical="center" wrapText="1" indent="1"/>
    </xf>
    <xf numFmtId="164" fontId="61" fillId="2" borderId="40" xfId="0" applyNumberFormat="1" applyFont="1" applyFill="1" applyBorder="1" applyAlignment="1">
      <alignment horizontal="left" vertical="center" indent="1"/>
    </xf>
    <xf numFmtId="164" fontId="61" fillId="2" borderId="42" xfId="0" applyNumberFormat="1" applyFont="1" applyFill="1" applyBorder="1" applyAlignment="1">
      <alignment horizontal="left" vertical="center" indent="1"/>
    </xf>
    <xf numFmtId="164" fontId="61" fillId="2" borderId="44" xfId="0" applyNumberFormat="1" applyFont="1" applyFill="1" applyBorder="1" applyAlignment="1">
      <alignment horizontal="left" vertical="center" indent="1"/>
    </xf>
    <xf numFmtId="172" fontId="61" fillId="2" borderId="42" xfId="0" applyNumberFormat="1" applyFont="1" applyFill="1" applyBorder="1" applyAlignment="1" applyProtection="1">
      <alignment horizontal="left" vertical="center" indent="1"/>
      <protection locked="0"/>
    </xf>
    <xf numFmtId="0" fontId="22" fillId="0" borderId="0" xfId="0" applyFont="1" applyAlignment="1">
      <alignment horizontal="left" wrapText="1"/>
    </xf>
    <xf numFmtId="0" fontId="22" fillId="0" borderId="0" xfId="0" applyFont="1" applyAlignment="1">
      <alignment horizontal="left" vertical="center" wrapText="1"/>
    </xf>
    <xf numFmtId="0" fontId="24" fillId="12" borderId="3" xfId="0" applyFont="1" applyFill="1" applyBorder="1" applyAlignment="1" applyProtection="1">
      <alignment vertical="center" wrapText="1"/>
      <protection locked="0"/>
    </xf>
    <xf numFmtId="0" fontId="40" fillId="0" borderId="3" xfId="0" applyFont="1" applyBorder="1"/>
    <xf numFmtId="0" fontId="40" fillId="0" borderId="3" xfId="0" applyFont="1" applyBorder="1" applyAlignment="1">
      <alignment horizontal="center" vertical="center"/>
    </xf>
    <xf numFmtId="0" fontId="40" fillId="0" borderId="3" xfId="0" applyFont="1" applyBorder="1" applyAlignment="1">
      <alignment horizontal="left"/>
    </xf>
    <xf numFmtId="0" fontId="40" fillId="0" borderId="0" xfId="0" applyFont="1"/>
    <xf numFmtId="173" fontId="67" fillId="3" borderId="3" xfId="2" applyNumberFormat="1" applyFont="1" applyFill="1" applyBorder="1" applyAlignment="1">
      <alignment horizontal="left" vertical="center" wrapText="1"/>
    </xf>
    <xf numFmtId="0" fontId="23" fillId="0" borderId="0" xfId="0" applyFont="1" applyAlignment="1">
      <alignment horizontal="left" wrapText="1"/>
    </xf>
    <xf numFmtId="0" fontId="2" fillId="0" borderId="0" xfId="0" applyFont="1" applyAlignment="1">
      <alignment horizontal="left" vertical="center" wrapText="1" indent="1" shrinkToFit="1"/>
    </xf>
    <xf numFmtId="0" fontId="4" fillId="0" borderId="0" xfId="0" applyFont="1"/>
    <xf numFmtId="0" fontId="40" fillId="0" borderId="36" xfId="0" applyFont="1" applyBorder="1"/>
    <xf numFmtId="170" fontId="0" fillId="0" borderId="0" xfId="0" applyNumberFormat="1" applyAlignment="1">
      <alignment horizontal="center" vertical="center"/>
    </xf>
    <xf numFmtId="170" fontId="3" fillId="0" borderId="0" xfId="0" applyNumberFormat="1" applyFont="1" applyAlignment="1">
      <alignment horizontal="center" vertical="center"/>
    </xf>
    <xf numFmtId="0" fontId="0" fillId="9" borderId="0" xfId="0" applyFill="1" applyAlignment="1">
      <alignment vertical="center"/>
    </xf>
    <xf numFmtId="0" fontId="0" fillId="0" borderId="35" xfId="0" applyBorder="1" applyAlignment="1">
      <alignment vertical="center"/>
    </xf>
    <xf numFmtId="0" fontId="59" fillId="0" borderId="0" xfId="0" applyFont="1"/>
    <xf numFmtId="0" fontId="0" fillId="8" borderId="54" xfId="0" applyFill="1" applyBorder="1" applyAlignment="1">
      <alignment vertical="center"/>
    </xf>
    <xf numFmtId="0" fontId="0" fillId="0" borderId="0" xfId="0" applyAlignment="1">
      <alignment vertical="top"/>
    </xf>
    <xf numFmtId="0" fontId="0" fillId="8" borderId="0" xfId="0" applyFill="1"/>
    <xf numFmtId="0" fontId="21" fillId="8" borderId="0" xfId="0" applyFont="1" applyFill="1" applyAlignment="1">
      <alignment wrapText="1"/>
    </xf>
    <xf numFmtId="0" fontId="0" fillId="8" borderId="0" xfId="0" applyFill="1" applyAlignment="1">
      <alignment horizontal="center" vertical="center"/>
    </xf>
    <xf numFmtId="165" fontId="58" fillId="9" borderId="59" xfId="0" applyNumberFormat="1" applyFont="1" applyFill="1" applyBorder="1" applyAlignment="1">
      <alignment horizontal="center" vertical="center"/>
    </xf>
    <xf numFmtId="0" fontId="56" fillId="9" borderId="60" xfId="0" applyFont="1" applyFill="1" applyBorder="1" applyAlignment="1">
      <alignment horizontal="center" vertical="center" wrapText="1" shrinkToFit="1"/>
    </xf>
    <xf numFmtId="0" fontId="0" fillId="0" borderId="52" xfId="0" applyBorder="1" applyAlignment="1">
      <alignment vertical="center"/>
    </xf>
    <xf numFmtId="0" fontId="0" fillId="0" borderId="0" xfId="0" applyAlignment="1">
      <alignment vertical="center" wrapText="1"/>
    </xf>
    <xf numFmtId="0" fontId="0" fillId="8" borderId="0" xfId="0" applyFill="1" applyAlignment="1">
      <alignment vertical="center"/>
    </xf>
    <xf numFmtId="1" fontId="7" fillId="9" borderId="0" xfId="0" applyNumberFormat="1" applyFont="1" applyFill="1" applyAlignment="1">
      <alignment horizontal="left" vertical="center" shrinkToFit="1"/>
    </xf>
    <xf numFmtId="0" fontId="20" fillId="9" borderId="0" xfId="0" applyFont="1" applyFill="1" applyAlignment="1">
      <alignment horizontal="left" vertical="top"/>
    </xf>
    <xf numFmtId="1" fontId="6" fillId="9" borderId="0" xfId="0" applyNumberFormat="1" applyFont="1" applyFill="1" applyAlignment="1">
      <alignment vertical="top" shrinkToFit="1"/>
    </xf>
    <xf numFmtId="1" fontId="7" fillId="9" borderId="0" xfId="0" applyNumberFormat="1" applyFont="1" applyFill="1" applyAlignment="1">
      <alignment horizontal="left" vertical="top" shrinkToFit="1"/>
    </xf>
    <xf numFmtId="0" fontId="20" fillId="9" borderId="0" xfId="0" applyFont="1" applyFill="1" applyAlignment="1">
      <alignment vertical="top"/>
    </xf>
    <xf numFmtId="3" fontId="8" fillId="0" borderId="0" xfId="0" applyNumberFormat="1" applyFont="1" applyAlignment="1">
      <alignment horizontal="center" wrapText="1"/>
    </xf>
    <xf numFmtId="3" fontId="9" fillId="0" borderId="0" xfId="0" applyNumberFormat="1" applyFont="1" applyAlignment="1">
      <alignment horizontal="left" wrapText="1"/>
    </xf>
    <xf numFmtId="165" fontId="11" fillId="2" borderId="5" xfId="0" applyNumberFormat="1" applyFont="1" applyFill="1" applyBorder="1" applyAlignment="1">
      <alignment horizontal="center" vertical="center"/>
    </xf>
    <xf numFmtId="165" fontId="11" fillId="2" borderId="8" xfId="0" applyNumberFormat="1" applyFont="1" applyFill="1" applyBorder="1" applyAlignment="1">
      <alignment horizontal="center" vertical="center"/>
    </xf>
    <xf numFmtId="0" fontId="0" fillId="8" borderId="66" xfId="0" applyFill="1" applyBorder="1" applyAlignment="1">
      <alignment vertical="center"/>
    </xf>
    <xf numFmtId="0" fontId="0" fillId="0" borderId="67" xfId="0" applyBorder="1" applyAlignment="1">
      <alignment vertical="center"/>
    </xf>
    <xf numFmtId="0" fontId="0" fillId="8" borderId="63" xfId="0" applyFill="1" applyBorder="1" applyAlignment="1">
      <alignment vertical="center"/>
    </xf>
    <xf numFmtId="0" fontId="0" fillId="0" borderId="64" xfId="0" applyBorder="1" applyAlignment="1">
      <alignment vertical="center"/>
    </xf>
    <xf numFmtId="0" fontId="0" fillId="8" borderId="68" xfId="0" applyFill="1" applyBorder="1" applyAlignment="1">
      <alignment vertical="top"/>
    </xf>
    <xf numFmtId="0" fontId="0" fillId="8" borderId="69" xfId="0" applyFill="1" applyBorder="1" applyAlignment="1">
      <alignment vertical="top"/>
    </xf>
    <xf numFmtId="0" fontId="0" fillId="0" borderId="65" xfId="0" applyBorder="1" applyAlignment="1">
      <alignment vertical="top"/>
    </xf>
    <xf numFmtId="0" fontId="0" fillId="0" borderId="76" xfId="0" applyBorder="1" applyAlignment="1">
      <alignment vertical="center"/>
    </xf>
    <xf numFmtId="0" fontId="0" fillId="0" borderId="72" xfId="0" applyBorder="1" applyAlignment="1">
      <alignment vertical="center"/>
    </xf>
    <xf numFmtId="0" fontId="3" fillId="2" borderId="71" xfId="0" applyFont="1" applyFill="1" applyBorder="1" applyAlignment="1">
      <alignment vertical="center"/>
    </xf>
    <xf numFmtId="165" fontId="3" fillId="2" borderId="71" xfId="0" applyNumberFormat="1" applyFont="1" applyFill="1" applyBorder="1" applyAlignment="1">
      <alignment horizontal="center" vertical="center"/>
    </xf>
    <xf numFmtId="0" fontId="0" fillId="8" borderId="71" xfId="0" applyFill="1" applyBorder="1" applyAlignment="1">
      <alignment horizontal="center" vertical="center"/>
    </xf>
    <xf numFmtId="0" fontId="0" fillId="0" borderId="0" xfId="0" applyAlignment="1">
      <alignment shrinkToFit="1"/>
    </xf>
    <xf numFmtId="170" fontId="26" fillId="4" borderId="4" xfId="1" applyNumberFormat="1" applyFont="1" applyFill="1" applyBorder="1" applyAlignment="1">
      <alignment horizontal="center" vertical="center" shrinkToFit="1"/>
    </xf>
    <xf numFmtId="0" fontId="0" fillId="0" borderId="0" xfId="0" applyAlignment="1">
      <alignment horizontal="left" shrinkToFit="1"/>
    </xf>
    <xf numFmtId="0" fontId="86" fillId="0" borderId="35" xfId="1" applyFont="1" applyBorder="1" applyAlignment="1">
      <alignment horizontal="center"/>
    </xf>
    <xf numFmtId="0" fontId="0" fillId="0" borderId="73" xfId="0" applyBorder="1" applyAlignment="1">
      <alignment vertical="center"/>
    </xf>
    <xf numFmtId="172" fontId="61" fillId="2" borderId="44" xfId="0" applyNumberFormat="1" applyFont="1" applyFill="1" applyBorder="1" applyAlignment="1" applyProtection="1">
      <alignment horizontal="left" vertical="center" indent="1"/>
      <protection locked="0"/>
    </xf>
    <xf numFmtId="164" fontId="53" fillId="6" borderId="6" xfId="0" applyNumberFormat="1" applyFont="1" applyFill="1" applyBorder="1" applyAlignment="1" applyProtection="1">
      <alignment horizontal="center" vertical="center" shrinkToFit="1"/>
      <protection locked="0"/>
    </xf>
    <xf numFmtId="3" fontId="53" fillId="6" borderId="24" xfId="0" applyNumberFormat="1" applyFont="1" applyFill="1" applyBorder="1" applyAlignment="1" applyProtection="1">
      <alignment horizontal="right" vertical="center" shrinkToFit="1"/>
      <protection locked="0"/>
    </xf>
    <xf numFmtId="3" fontId="53" fillId="6" borderId="25" xfId="0" applyNumberFormat="1" applyFont="1" applyFill="1" applyBorder="1" applyAlignment="1" applyProtection="1">
      <alignment horizontal="center" vertical="center" shrinkToFit="1"/>
      <protection locked="0"/>
    </xf>
    <xf numFmtId="165" fontId="53" fillId="6" borderId="6" xfId="0" applyNumberFormat="1" applyFont="1" applyFill="1" applyBorder="1" applyAlignment="1" applyProtection="1">
      <alignment horizontal="center" vertical="center" shrinkToFit="1"/>
      <protection locked="0"/>
    </xf>
    <xf numFmtId="165" fontId="53" fillId="6" borderId="7" xfId="0" applyNumberFormat="1" applyFont="1" applyFill="1" applyBorder="1" applyAlignment="1" applyProtection="1">
      <alignment horizontal="center" vertical="center" shrinkToFit="1"/>
      <protection locked="0"/>
    </xf>
    <xf numFmtId="166" fontId="53" fillId="6" borderId="6" xfId="0" applyNumberFormat="1" applyFont="1" applyFill="1" applyBorder="1" applyAlignment="1" applyProtection="1">
      <alignment horizontal="center" vertical="center" shrinkToFit="1"/>
      <protection locked="0"/>
    </xf>
    <xf numFmtId="0" fontId="41" fillId="9" borderId="0" xfId="0" applyFont="1" applyFill="1" applyAlignment="1">
      <alignment vertical="center"/>
    </xf>
    <xf numFmtId="165" fontId="53" fillId="2" borderId="4" xfId="0" applyNumberFormat="1"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167" fontId="3" fillId="0" borderId="0" xfId="0" applyNumberFormat="1" applyFont="1" applyAlignment="1">
      <alignment horizontal="center" vertical="center"/>
    </xf>
    <xf numFmtId="14" fontId="38" fillId="8" borderId="0" xfId="0" applyNumberFormat="1" applyFont="1" applyFill="1" applyAlignment="1" applyProtection="1">
      <alignment horizontal="center" vertical="center"/>
      <protection locked="0"/>
    </xf>
    <xf numFmtId="0" fontId="3" fillId="0" borderId="14" xfId="0" applyFont="1" applyBorder="1" applyAlignment="1">
      <alignment vertical="center"/>
    </xf>
    <xf numFmtId="0" fontId="14" fillId="0" borderId="36" xfId="0" applyFont="1" applyBorder="1" applyAlignment="1">
      <alignment vertical="center"/>
    </xf>
    <xf numFmtId="0" fontId="14" fillId="0" borderId="79" xfId="0" applyFont="1" applyBorder="1" applyAlignment="1">
      <alignment vertical="center"/>
    </xf>
    <xf numFmtId="0" fontId="19" fillId="7" borderId="8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165" fontId="92" fillId="9" borderId="83" xfId="1" applyNumberFormat="1" applyFont="1" applyFill="1" applyBorder="1" applyAlignment="1">
      <alignment horizontal="center" vertical="center"/>
    </xf>
    <xf numFmtId="0" fontId="60" fillId="0" borderId="78" xfId="0" applyFont="1" applyBorder="1" applyAlignment="1">
      <alignment vertical="center"/>
    </xf>
    <xf numFmtId="164" fontId="90" fillId="9" borderId="85" xfId="0" applyNumberFormat="1" applyFont="1" applyFill="1" applyBorder="1" applyAlignment="1" applyProtection="1">
      <alignment vertical="center"/>
      <protection locked="0"/>
    </xf>
    <xf numFmtId="165" fontId="91" fillId="9" borderId="85" xfId="1" applyNumberFormat="1" applyFont="1" applyFill="1" applyBorder="1" applyAlignment="1">
      <alignment horizontal="center" vertical="center"/>
    </xf>
    <xf numFmtId="0" fontId="76" fillId="0" borderId="86" xfId="0" applyFont="1" applyBorder="1" applyAlignment="1">
      <alignment vertical="center"/>
    </xf>
    <xf numFmtId="164" fontId="90" fillId="9" borderId="88" xfId="0" applyNumberFormat="1" applyFont="1" applyFill="1" applyBorder="1" applyAlignment="1" applyProtection="1">
      <alignment vertical="center"/>
      <protection locked="0"/>
    </xf>
    <xf numFmtId="165" fontId="91" fillId="9" borderId="88" xfId="1" applyNumberFormat="1" applyFont="1" applyFill="1" applyBorder="1" applyAlignment="1">
      <alignment horizontal="center" vertical="center"/>
    </xf>
    <xf numFmtId="0" fontId="76" fillId="0" borderId="89" xfId="0" applyFont="1" applyBorder="1" applyAlignment="1">
      <alignment vertical="center"/>
    </xf>
    <xf numFmtId="3" fontId="93" fillId="6" borderId="24" xfId="0" applyNumberFormat="1" applyFont="1" applyFill="1" applyBorder="1" applyAlignment="1" applyProtection="1">
      <alignment horizontal="right" vertical="center" shrinkToFit="1"/>
      <protection locked="0"/>
    </xf>
    <xf numFmtId="3" fontId="93" fillId="6" borderId="25" xfId="0" applyNumberFormat="1" applyFont="1" applyFill="1" applyBorder="1" applyAlignment="1" applyProtection="1">
      <alignment horizontal="center" vertical="center" shrinkToFit="1"/>
      <protection locked="0"/>
    </xf>
    <xf numFmtId="165" fontId="93" fillId="6" borderId="6" xfId="0" applyNumberFormat="1" applyFont="1" applyFill="1" applyBorder="1" applyAlignment="1" applyProtection="1">
      <alignment horizontal="center" vertical="center" shrinkToFit="1"/>
      <protection locked="0"/>
    </xf>
    <xf numFmtId="166" fontId="93" fillId="6" borderId="6" xfId="0" applyNumberFormat="1" applyFont="1" applyFill="1" applyBorder="1" applyAlignment="1" applyProtection="1">
      <alignment horizontal="center" vertical="center" shrinkToFit="1"/>
      <protection locked="0"/>
    </xf>
    <xf numFmtId="164" fontId="93" fillId="6" borderId="6" xfId="0" applyNumberFormat="1" applyFont="1" applyFill="1" applyBorder="1" applyAlignment="1" applyProtection="1">
      <alignment horizontal="center" vertical="center" shrinkToFit="1"/>
      <protection locked="0"/>
    </xf>
    <xf numFmtId="165" fontId="64" fillId="8" borderId="91" xfId="0" applyNumberFormat="1" applyFont="1" applyFill="1" applyBorder="1" applyAlignment="1" applyProtection="1">
      <alignment horizontal="left" vertical="center" wrapText="1" indent="1"/>
      <protection locked="0"/>
    </xf>
    <xf numFmtId="0" fontId="41" fillId="9" borderId="0" xfId="0" applyFont="1" applyFill="1" applyAlignment="1">
      <alignment horizontal="right" vertical="center"/>
    </xf>
    <xf numFmtId="164" fontId="65" fillId="2" borderId="41" xfId="0" applyNumberFormat="1" applyFont="1" applyFill="1" applyBorder="1" applyAlignment="1">
      <alignment horizontal="left" vertical="center" wrapText="1" indent="1" shrinkToFit="1"/>
    </xf>
    <xf numFmtId="164" fontId="65" fillId="2" borderId="43" xfId="0" applyNumberFormat="1" applyFont="1" applyFill="1" applyBorder="1" applyAlignment="1">
      <alignment horizontal="left" vertical="center" wrapText="1" indent="1" shrinkToFit="1"/>
    </xf>
    <xf numFmtId="164" fontId="65" fillId="2" borderId="45" xfId="0" applyNumberFormat="1" applyFont="1" applyFill="1" applyBorder="1" applyAlignment="1">
      <alignment horizontal="left" vertical="center" wrapText="1" indent="1" shrinkToFit="1"/>
    </xf>
    <xf numFmtId="172" fontId="65" fillId="2" borderId="43" xfId="0" applyNumberFormat="1" applyFont="1" applyFill="1" applyBorder="1" applyAlignment="1" applyProtection="1">
      <alignment horizontal="left" vertical="center" wrapText="1" indent="1" shrinkToFit="1"/>
      <protection locked="0"/>
    </xf>
    <xf numFmtId="172" fontId="65" fillId="2" borderId="45" xfId="0" applyNumberFormat="1" applyFont="1" applyFill="1" applyBorder="1" applyAlignment="1" applyProtection="1">
      <alignment horizontal="left" vertical="center" wrapText="1" indent="1" shrinkToFit="1"/>
      <protection locked="0"/>
    </xf>
    <xf numFmtId="170" fontId="75" fillId="3" borderId="92" xfId="1" applyNumberFormat="1" applyFont="1" applyFill="1" applyBorder="1" applyAlignment="1">
      <alignment horizontal="center" vertical="center" shrinkToFit="1"/>
    </xf>
    <xf numFmtId="170" fontId="75" fillId="3" borderId="93" xfId="1" applyNumberFormat="1" applyFont="1" applyFill="1" applyBorder="1" applyAlignment="1">
      <alignment horizontal="center" vertical="center" shrinkToFit="1"/>
    </xf>
    <xf numFmtId="170" fontId="39" fillId="3" borderId="92" xfId="1" applyNumberFormat="1" applyFont="1" applyFill="1" applyBorder="1" applyAlignment="1">
      <alignment horizontal="center" vertical="center" shrinkToFit="1"/>
    </xf>
    <xf numFmtId="176" fontId="39" fillId="3" borderId="94" xfId="1" applyNumberFormat="1" applyFont="1" applyFill="1" applyBorder="1" applyAlignment="1">
      <alignment horizontal="center" vertical="center" shrinkToFit="1"/>
    </xf>
    <xf numFmtId="176" fontId="39" fillId="3" borderId="93" xfId="1" applyNumberFormat="1" applyFont="1" applyFill="1" applyBorder="1" applyAlignment="1">
      <alignment horizontal="center" vertical="center" shrinkToFit="1"/>
    </xf>
    <xf numFmtId="0" fontId="32" fillId="9" borderId="18" xfId="0" applyFont="1" applyFill="1" applyBorder="1" applyAlignment="1">
      <alignment horizontal="center" vertical="center"/>
    </xf>
    <xf numFmtId="165" fontId="56" fillId="9" borderId="35" xfId="0" applyNumberFormat="1" applyFont="1" applyFill="1" applyBorder="1" applyAlignment="1">
      <alignment horizontal="center" vertical="center"/>
    </xf>
    <xf numFmtId="176" fontId="0" fillId="0" borderId="0" xfId="0" applyNumberFormat="1" applyAlignment="1">
      <alignment horizontal="center" vertical="center"/>
    </xf>
    <xf numFmtId="175" fontId="2" fillId="0" borderId="0" xfId="0" applyNumberFormat="1" applyFont="1" applyAlignment="1">
      <alignment vertical="center" wrapText="1" shrinkToFit="1"/>
    </xf>
    <xf numFmtId="0" fontId="70" fillId="2" borderId="85" xfId="1" applyFont="1" applyFill="1" applyBorder="1" applyAlignment="1">
      <alignment horizontal="left" vertical="center" indent="1"/>
    </xf>
    <xf numFmtId="0" fontId="61" fillId="2" borderId="85" xfId="1" applyFont="1" applyFill="1" applyBorder="1" applyAlignment="1">
      <alignment horizontal="left" vertical="center" indent="1"/>
    </xf>
    <xf numFmtId="0" fontId="3" fillId="2" borderId="32" xfId="0" applyFont="1" applyFill="1" applyBorder="1" applyAlignment="1">
      <alignment horizontal="left" vertical="center" indent="1"/>
    </xf>
    <xf numFmtId="168" fontId="11" fillId="6" borderId="5" xfId="1" applyNumberFormat="1" applyFont="1" applyFill="1" applyBorder="1" applyAlignment="1" applyProtection="1">
      <alignment horizontal="center" vertical="center"/>
      <protection locked="0"/>
    </xf>
    <xf numFmtId="0" fontId="9" fillId="2" borderId="32" xfId="1" applyFont="1" applyFill="1" applyBorder="1" applyAlignment="1">
      <alignment horizontal="center" vertical="center"/>
    </xf>
    <xf numFmtId="0" fontId="9" fillId="2" borderId="5" xfId="1" applyFont="1" applyFill="1" applyBorder="1" applyAlignment="1">
      <alignment horizontal="center" vertical="center"/>
    </xf>
    <xf numFmtId="171" fontId="11" fillId="6" borderId="32" xfId="1" applyNumberFormat="1" applyFont="1" applyFill="1" applyBorder="1" applyAlignment="1" applyProtection="1">
      <alignment horizontal="center" vertical="center"/>
      <protection locked="0"/>
    </xf>
    <xf numFmtId="171" fontId="11" fillId="6" borderId="5" xfId="1" applyNumberFormat="1" applyFont="1" applyFill="1" applyBorder="1" applyAlignment="1" applyProtection="1">
      <alignment horizontal="center" vertical="center"/>
      <protection locked="0"/>
    </xf>
    <xf numFmtId="0" fontId="71" fillId="2" borderId="96" xfId="1" applyFont="1" applyFill="1" applyBorder="1" applyAlignment="1">
      <alignment horizontal="left" vertical="center" indent="1"/>
    </xf>
    <xf numFmtId="0" fontId="71" fillId="2" borderId="85" xfId="1" applyFont="1" applyFill="1" applyBorder="1" applyAlignment="1">
      <alignment horizontal="left" vertical="center" indent="1"/>
    </xf>
    <xf numFmtId="0" fontId="71" fillId="2" borderId="97" xfId="1" applyFont="1" applyFill="1" applyBorder="1" applyAlignment="1">
      <alignment horizontal="left" vertical="center" indent="1"/>
    </xf>
    <xf numFmtId="165" fontId="14" fillId="2" borderId="98" xfId="0" applyNumberFormat="1" applyFont="1" applyFill="1" applyBorder="1" applyAlignment="1">
      <alignment horizontal="center" vertical="center"/>
    </xf>
    <xf numFmtId="165" fontId="10" fillId="2" borderId="99" xfId="0" applyNumberFormat="1" applyFont="1" applyFill="1" applyBorder="1" applyAlignment="1">
      <alignment horizontal="center" vertical="center"/>
    </xf>
    <xf numFmtId="169" fontId="8" fillId="2" borderId="5" xfId="1" applyNumberFormat="1" applyFont="1" applyFill="1" applyBorder="1" applyAlignment="1">
      <alignment horizontal="center" vertical="center"/>
    </xf>
    <xf numFmtId="0" fontId="81" fillId="8" borderId="0" xfId="0" applyFont="1" applyFill="1"/>
    <xf numFmtId="0" fontId="21" fillId="8" borderId="100" xfId="0" applyFont="1" applyFill="1" applyBorder="1" applyAlignment="1">
      <alignment wrapText="1"/>
    </xf>
    <xf numFmtId="0" fontId="32" fillId="9" borderId="18" xfId="0" applyFont="1" applyFill="1" applyBorder="1" applyAlignment="1">
      <alignment horizontal="center" vertical="center" wrapText="1"/>
    </xf>
    <xf numFmtId="0" fontId="56" fillId="9" borderId="116" xfId="0" applyFont="1" applyFill="1" applyBorder="1" applyAlignment="1">
      <alignment horizontal="center" vertical="center" wrapText="1" shrinkToFit="1"/>
    </xf>
    <xf numFmtId="0" fontId="56" fillId="9" borderId="117" xfId="0" applyFont="1" applyFill="1" applyBorder="1" applyAlignment="1">
      <alignment horizontal="center" vertical="center" wrapText="1" shrinkToFit="1"/>
    </xf>
    <xf numFmtId="165" fontId="0" fillId="0" borderId="0" xfId="0" applyNumberFormat="1" applyAlignment="1">
      <alignment horizontal="center" vertical="center"/>
    </xf>
    <xf numFmtId="165" fontId="14" fillId="2" borderId="15" xfId="0" applyNumberFormat="1" applyFont="1" applyFill="1" applyBorder="1" applyAlignment="1">
      <alignment horizontal="center" vertical="center"/>
    </xf>
    <xf numFmtId="0" fontId="3" fillId="8" borderId="71" xfId="0" applyFont="1" applyFill="1" applyBorder="1" applyAlignment="1">
      <alignment vertical="center"/>
    </xf>
    <xf numFmtId="0" fontId="3" fillId="8" borderId="71" xfId="0" applyFont="1" applyFill="1" applyBorder="1" applyAlignment="1">
      <alignment horizontal="center" vertical="center"/>
    </xf>
    <xf numFmtId="3" fontId="72" fillId="8" borderId="51" xfId="0" applyNumberFormat="1" applyFont="1" applyFill="1" applyBorder="1" applyAlignment="1">
      <alignment horizontal="center" vertical="center" shrinkToFit="1"/>
    </xf>
    <xf numFmtId="174" fontId="72" fillId="8" borderId="47" xfId="0" applyNumberFormat="1" applyFont="1" applyFill="1" applyBorder="1" applyAlignment="1">
      <alignment horizontal="center" vertical="center" shrinkToFit="1"/>
    </xf>
    <xf numFmtId="3" fontId="74" fillId="8" borderId="70" xfId="0" applyNumberFormat="1" applyFont="1" applyFill="1" applyBorder="1" applyAlignment="1">
      <alignment horizontal="center" vertical="center" shrinkToFit="1"/>
    </xf>
    <xf numFmtId="174" fontId="74" fillId="8" borderId="57" xfId="0" applyNumberFormat="1" applyFont="1" applyFill="1" applyBorder="1" applyAlignment="1">
      <alignment horizontal="center" vertical="center" shrinkToFit="1"/>
    </xf>
    <xf numFmtId="170" fontId="0" fillId="0" borderId="104" xfId="0" applyNumberFormat="1" applyBorder="1" applyAlignment="1">
      <alignment horizontal="center" vertical="center" shrinkToFit="1"/>
    </xf>
    <xf numFmtId="170" fontId="0" fillId="0" borderId="110" xfId="0" applyNumberFormat="1" applyBorder="1" applyAlignment="1">
      <alignment horizontal="center" vertical="center" shrinkToFit="1"/>
    </xf>
    <xf numFmtId="170" fontId="0" fillId="2" borderId="106" xfId="0" applyNumberFormat="1" applyFill="1" applyBorder="1" applyAlignment="1">
      <alignment horizontal="center" vertical="center" shrinkToFit="1"/>
    </xf>
    <xf numFmtId="170" fontId="0" fillId="2" borderId="112" xfId="0" applyNumberFormat="1" applyFill="1" applyBorder="1" applyAlignment="1">
      <alignment horizontal="center" vertical="center" shrinkToFit="1"/>
    </xf>
    <xf numFmtId="170" fontId="3" fillId="0" borderId="115" xfId="0" applyNumberFormat="1" applyFont="1" applyBorder="1" applyAlignment="1">
      <alignment horizontal="center" vertical="center" shrinkToFit="1"/>
    </xf>
    <xf numFmtId="170" fontId="3" fillId="0" borderId="122" xfId="0" applyNumberFormat="1" applyFont="1" applyBorder="1" applyAlignment="1">
      <alignment horizontal="center" vertical="center" shrinkToFit="1"/>
    </xf>
    <xf numFmtId="170" fontId="10" fillId="2" borderId="49" xfId="0" applyNumberFormat="1" applyFont="1" applyFill="1" applyBorder="1" applyAlignment="1">
      <alignment horizontal="center" vertical="center" shrinkToFit="1"/>
    </xf>
    <xf numFmtId="170" fontId="10" fillId="2" borderId="46" xfId="0" applyNumberFormat="1" applyFont="1" applyFill="1" applyBorder="1" applyAlignment="1">
      <alignment horizontal="center" vertical="center" shrinkToFit="1"/>
    </xf>
    <xf numFmtId="170" fontId="10" fillId="2" borderId="75" xfId="0" applyNumberFormat="1" applyFont="1" applyFill="1" applyBorder="1" applyAlignment="1">
      <alignment horizontal="center" vertical="center" shrinkToFit="1"/>
    </xf>
    <xf numFmtId="0" fontId="0" fillId="8" borderId="71" xfId="0" applyFill="1" applyBorder="1" applyAlignment="1">
      <alignment vertical="center"/>
    </xf>
    <xf numFmtId="0" fontId="7" fillId="9" borderId="18" xfId="0" applyFont="1" applyFill="1" applyBorder="1" applyAlignment="1">
      <alignment vertical="center" wrapText="1"/>
    </xf>
    <xf numFmtId="0" fontId="7" fillId="9" borderId="22" xfId="0" applyFont="1" applyFill="1" applyBorder="1" applyAlignment="1">
      <alignment vertical="center" wrapText="1"/>
    </xf>
    <xf numFmtId="0" fontId="68" fillId="9" borderId="18" xfId="0" applyFont="1" applyFill="1" applyBorder="1" applyAlignment="1">
      <alignment horizontal="center" vertical="center"/>
    </xf>
    <xf numFmtId="0" fontId="20" fillId="8" borderId="0" xfId="0" applyFont="1" applyFill="1" applyAlignment="1">
      <alignment vertical="center"/>
    </xf>
    <xf numFmtId="0" fontId="0" fillId="0" borderId="125" xfId="0" applyBorder="1"/>
    <xf numFmtId="0" fontId="21" fillId="0" borderId="125" xfId="0" applyFont="1" applyBorder="1" applyAlignment="1">
      <alignment wrapText="1"/>
    </xf>
    <xf numFmtId="0" fontId="0" fillId="0" borderId="125" xfId="0" applyBorder="1" applyAlignment="1">
      <alignment wrapText="1"/>
    </xf>
    <xf numFmtId="0" fontId="4" fillId="0" borderId="125" xfId="0" applyFont="1" applyBorder="1"/>
    <xf numFmtId="0" fontId="22" fillId="0" borderId="125" xfId="0" applyFont="1" applyBorder="1" applyAlignment="1">
      <alignment horizontal="left" wrapText="1"/>
    </xf>
    <xf numFmtId="0" fontId="0" fillId="0" borderId="125" xfId="0" applyBorder="1" applyAlignment="1">
      <alignment shrinkToFit="1"/>
    </xf>
    <xf numFmtId="0" fontId="0" fillId="14" borderId="53" xfId="0" applyFill="1" applyBorder="1" applyAlignment="1">
      <alignment vertical="center"/>
    </xf>
    <xf numFmtId="0" fontId="59" fillId="14" borderId="55" xfId="0" applyFont="1" applyFill="1" applyBorder="1" applyAlignment="1">
      <alignment horizontal="center" vertical="center" wrapText="1"/>
    </xf>
    <xf numFmtId="174" fontId="77" fillId="14" borderId="55" xfId="0" applyNumberFormat="1" applyFont="1" applyFill="1" applyBorder="1" applyAlignment="1">
      <alignment horizontal="center" vertical="center"/>
    </xf>
    <xf numFmtId="0" fontId="0" fillId="14" borderId="55" xfId="0" applyFill="1" applyBorder="1" applyAlignment="1">
      <alignment vertical="top"/>
    </xf>
    <xf numFmtId="0" fontId="0" fillId="15" borderId="53" xfId="0" applyFill="1" applyBorder="1" applyAlignment="1">
      <alignment vertical="center"/>
    </xf>
    <xf numFmtId="0" fontId="59" fillId="15" borderId="55" xfId="0" applyFont="1" applyFill="1" applyBorder="1" applyAlignment="1">
      <alignment horizontal="center" vertical="center" wrapText="1"/>
    </xf>
    <xf numFmtId="174" fontId="77" fillId="15" borderId="55" xfId="0" applyNumberFormat="1" applyFont="1" applyFill="1" applyBorder="1" applyAlignment="1">
      <alignment horizontal="center" vertical="center"/>
    </xf>
    <xf numFmtId="0" fontId="0" fillId="15" borderId="55" xfId="0" applyFill="1" applyBorder="1" applyAlignment="1">
      <alignment vertical="top"/>
    </xf>
    <xf numFmtId="0" fontId="0" fillId="13" borderId="53" xfId="0" applyFill="1" applyBorder="1" applyAlignment="1">
      <alignment vertical="center"/>
    </xf>
    <xf numFmtId="0" fontId="59" fillId="13" borderId="55" xfId="0" applyFont="1" applyFill="1" applyBorder="1" applyAlignment="1">
      <alignment horizontal="center" vertical="center" wrapText="1"/>
    </xf>
    <xf numFmtId="174" fontId="77" fillId="13" borderId="55" xfId="0" applyNumberFormat="1" applyFont="1" applyFill="1" applyBorder="1" applyAlignment="1">
      <alignment horizontal="center" vertical="center"/>
    </xf>
    <xf numFmtId="0" fontId="0" fillId="13" borderId="55" xfId="0" applyFill="1" applyBorder="1" applyAlignment="1">
      <alignment vertical="top"/>
    </xf>
    <xf numFmtId="170" fontId="0" fillId="0" borderId="126" xfId="0" applyNumberFormat="1" applyBorder="1" applyAlignment="1">
      <alignment horizontal="center" vertical="center" shrinkToFit="1"/>
    </xf>
    <xf numFmtId="170" fontId="0" fillId="0" borderId="128" xfId="0" applyNumberFormat="1" applyBorder="1" applyAlignment="1">
      <alignment horizontal="center" vertical="center" shrinkToFit="1"/>
    </xf>
    <xf numFmtId="0" fontId="0" fillId="5" borderId="132" xfId="0" applyFill="1" applyBorder="1" applyAlignment="1">
      <alignment wrapText="1"/>
    </xf>
    <xf numFmtId="0" fontId="0" fillId="0" borderId="125" xfId="0" applyBorder="1" applyAlignment="1">
      <alignment horizontal="center" vertical="center"/>
    </xf>
    <xf numFmtId="176" fontId="0" fillId="0" borderId="0" xfId="0" applyNumberFormat="1" applyAlignment="1">
      <alignment vertical="center"/>
    </xf>
    <xf numFmtId="167" fontId="60" fillId="0" borderId="138" xfId="0" applyNumberFormat="1" applyFont="1" applyBorder="1" applyAlignment="1">
      <alignment horizontal="center" vertical="center"/>
    </xf>
    <xf numFmtId="0" fontId="2" fillId="0" borderId="139" xfId="0" applyFont="1" applyBorder="1" applyAlignment="1">
      <alignment horizontal="left" vertical="center" wrapText="1" indent="1"/>
    </xf>
    <xf numFmtId="0" fontId="2" fillId="0" borderId="140" xfId="0" applyFont="1" applyBorder="1" applyAlignment="1">
      <alignment horizontal="left" vertical="center" wrapText="1" indent="1"/>
    </xf>
    <xf numFmtId="167" fontId="60" fillId="0" borderId="141" xfId="0" applyNumberFormat="1" applyFont="1" applyBorder="1" applyAlignment="1">
      <alignment horizontal="center" vertical="center"/>
    </xf>
    <xf numFmtId="0" fontId="4" fillId="9" borderId="135" xfId="0" applyFont="1" applyFill="1" applyBorder="1" applyAlignment="1">
      <alignment vertical="center"/>
    </xf>
    <xf numFmtId="0" fontId="4" fillId="9" borderId="72" xfId="0" applyFont="1" applyFill="1" applyBorder="1" applyAlignment="1">
      <alignment horizontal="center" vertical="center"/>
    </xf>
    <xf numFmtId="174" fontId="105" fillId="14" borderId="55" xfId="0" applyNumberFormat="1" applyFont="1" applyFill="1" applyBorder="1" applyAlignment="1">
      <alignment horizontal="center" vertical="center"/>
    </xf>
    <xf numFmtId="174" fontId="105" fillId="15" borderId="55" xfId="0" applyNumberFormat="1" applyFont="1" applyFill="1" applyBorder="1" applyAlignment="1">
      <alignment horizontal="center" vertical="center"/>
    </xf>
    <xf numFmtId="174" fontId="105" fillId="13" borderId="55" xfId="0" applyNumberFormat="1" applyFont="1" applyFill="1" applyBorder="1" applyAlignment="1">
      <alignment horizontal="center" vertical="center"/>
    </xf>
    <xf numFmtId="0" fontId="103" fillId="9" borderId="22" xfId="0" applyFont="1" applyFill="1" applyBorder="1" applyAlignment="1">
      <alignment vertical="center" wrapText="1"/>
    </xf>
    <xf numFmtId="0" fontId="36" fillId="9" borderId="0" xfId="2" applyFont="1" applyFill="1" applyAlignment="1">
      <alignment horizontal="center" vertical="center" wrapText="1"/>
    </xf>
    <xf numFmtId="0" fontId="110" fillId="0" borderId="0" xfId="0" applyFont="1"/>
    <xf numFmtId="0" fontId="110" fillId="0" borderId="36" xfId="0" applyFont="1" applyBorder="1"/>
    <xf numFmtId="0" fontId="76" fillId="0" borderId="0" xfId="0" applyFont="1"/>
    <xf numFmtId="0" fontId="110" fillId="0" borderId="3" xfId="0" applyFont="1" applyBorder="1"/>
    <xf numFmtId="0" fontId="110" fillId="0" borderId="3" xfId="0" applyFont="1" applyBorder="1" applyAlignment="1">
      <alignment horizontal="center" vertical="center"/>
    </xf>
    <xf numFmtId="0" fontId="110" fillId="0" borderId="3" xfId="0" applyFont="1" applyBorder="1" applyAlignment="1">
      <alignment horizontal="left"/>
    </xf>
    <xf numFmtId="0" fontId="76" fillId="0" borderId="0" xfId="0" applyFont="1" applyAlignment="1">
      <alignment horizontal="left"/>
    </xf>
    <xf numFmtId="0" fontId="111" fillId="3" borderId="2" xfId="2" applyFont="1" applyFill="1" applyBorder="1" applyAlignment="1">
      <alignment horizontal="center" vertical="center" wrapText="1"/>
    </xf>
    <xf numFmtId="0" fontId="109" fillId="3" borderId="2" xfId="2"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99" fillId="5" borderId="0" xfId="0" applyFont="1" applyFill="1" applyAlignment="1">
      <alignment wrapText="1"/>
    </xf>
    <xf numFmtId="0" fontId="99" fillId="0" borderId="0" xfId="0" applyFont="1"/>
    <xf numFmtId="0" fontId="99" fillId="0" borderId="125" xfId="0" applyFont="1" applyBorder="1"/>
    <xf numFmtId="0" fontId="112" fillId="0" borderId="0" xfId="0" applyFont="1"/>
    <xf numFmtId="0" fontId="112" fillId="0" borderId="36" xfId="0" applyFont="1" applyBorder="1"/>
    <xf numFmtId="0" fontId="112" fillId="0" borderId="3" xfId="0" applyFont="1" applyBorder="1"/>
    <xf numFmtId="0" fontId="112" fillId="0" borderId="3" xfId="0" applyFont="1" applyBorder="1" applyAlignment="1">
      <alignment horizontal="center" vertical="center"/>
    </xf>
    <xf numFmtId="0" fontId="112" fillId="0" borderId="3" xfId="0" applyFont="1" applyBorder="1" applyAlignment="1">
      <alignment horizontal="left"/>
    </xf>
    <xf numFmtId="0" fontId="112" fillId="0" borderId="39" xfId="0" applyFont="1" applyBorder="1"/>
    <xf numFmtId="0" fontId="22" fillId="0" borderId="142" xfId="0" applyFont="1" applyBorder="1" applyAlignment="1">
      <alignment vertical="center" wrapText="1"/>
    </xf>
    <xf numFmtId="0" fontId="23" fillId="0" borderId="142" xfId="0" applyFont="1" applyBorder="1" applyAlignment="1">
      <alignment vertical="center" wrapText="1"/>
    </xf>
    <xf numFmtId="0" fontId="104" fillId="2" borderId="142" xfId="2" applyFont="1" applyFill="1" applyBorder="1" applyAlignment="1">
      <alignment vertical="center" wrapText="1"/>
    </xf>
    <xf numFmtId="0" fontId="22" fillId="2" borderId="142" xfId="0" applyFont="1" applyFill="1" applyBorder="1" applyAlignment="1">
      <alignment vertical="center" wrapText="1"/>
    </xf>
    <xf numFmtId="0" fontId="23" fillId="0" borderId="142" xfId="0" applyFont="1" applyBorder="1" applyAlignment="1">
      <alignment wrapText="1"/>
    </xf>
    <xf numFmtId="0" fontId="106" fillId="0" borderId="142" xfId="0" applyFont="1" applyBorder="1" applyAlignment="1">
      <alignment vertical="center" wrapText="1"/>
    </xf>
    <xf numFmtId="0" fontId="107" fillId="0" borderId="142" xfId="0" applyFont="1" applyBorder="1" applyAlignment="1">
      <alignment wrapText="1"/>
    </xf>
    <xf numFmtId="0" fontId="107" fillId="0" borderId="142" xfId="0" applyFont="1" applyBorder="1" applyAlignment="1">
      <alignment vertical="center" wrapText="1"/>
    </xf>
    <xf numFmtId="0" fontId="108" fillId="0" borderId="142" xfId="0" applyFont="1" applyBorder="1" applyAlignment="1">
      <alignment wrapText="1"/>
    </xf>
    <xf numFmtId="0" fontId="108" fillId="0" borderId="142" xfId="0" applyFont="1" applyBorder="1" applyAlignment="1">
      <alignment horizontal="left" wrapText="1"/>
    </xf>
    <xf numFmtId="0" fontId="107" fillId="0" borderId="142" xfId="0" applyFont="1" applyBorder="1" applyAlignment="1">
      <alignment horizontal="left" wrapText="1"/>
    </xf>
    <xf numFmtId="0" fontId="22" fillId="2" borderId="0" xfId="0" applyFont="1" applyFill="1" applyAlignment="1">
      <alignment vertical="center" wrapText="1"/>
    </xf>
    <xf numFmtId="0" fontId="104" fillId="2" borderId="0" xfId="2" applyFont="1" applyFill="1" applyBorder="1" applyAlignment="1">
      <alignment vertical="center" wrapText="1"/>
    </xf>
    <xf numFmtId="0" fontId="100" fillId="2" borderId="0" xfId="0" applyFont="1" applyFill="1" applyAlignment="1">
      <alignment vertical="center" wrapText="1"/>
    </xf>
    <xf numFmtId="0" fontId="0" fillId="0" borderId="143" xfId="0" applyBorder="1" applyAlignment="1">
      <alignment horizontal="left" shrinkToFit="1"/>
    </xf>
    <xf numFmtId="0" fontId="115" fillId="0" borderId="3" xfId="0" applyFont="1" applyBorder="1" applyAlignment="1">
      <alignment horizontal="center" vertical="center"/>
    </xf>
    <xf numFmtId="0" fontId="115" fillId="0" borderId="36" xfId="0" applyFont="1" applyBorder="1"/>
    <xf numFmtId="0" fontId="115" fillId="0" borderId="3" xfId="0" applyFont="1" applyBorder="1"/>
    <xf numFmtId="0" fontId="115" fillId="0" borderId="39" xfId="0" applyFont="1" applyBorder="1"/>
    <xf numFmtId="0" fontId="115" fillId="0" borderId="0" xfId="0" applyFont="1"/>
    <xf numFmtId="0" fontId="115" fillId="0" borderId="36" xfId="0" applyFont="1" applyBorder="1" applyAlignment="1">
      <alignment horizontal="left"/>
    </xf>
    <xf numFmtId="0" fontId="115" fillId="0" borderId="3" xfId="0" applyFont="1" applyBorder="1" applyAlignment="1">
      <alignment horizontal="left"/>
    </xf>
    <xf numFmtId="0" fontId="114" fillId="0" borderId="0" xfId="0" applyFont="1"/>
    <xf numFmtId="0" fontId="76" fillId="8" borderId="0" xfId="0" applyFont="1" applyFill="1"/>
    <xf numFmtId="0" fontId="116" fillId="0" borderId="0" xfId="0" applyFont="1" applyAlignment="1">
      <alignment horizontal="center" vertical="center"/>
    </xf>
    <xf numFmtId="0" fontId="34" fillId="16" borderId="133" xfId="0" applyFont="1" applyFill="1" applyBorder="1" applyAlignment="1">
      <alignment horizontal="center" vertical="center"/>
    </xf>
    <xf numFmtId="0" fontId="32" fillId="16" borderId="133" xfId="0" applyFont="1" applyFill="1" applyBorder="1" applyAlignment="1">
      <alignment horizontal="center" vertical="center"/>
    </xf>
    <xf numFmtId="0" fontId="113" fillId="17" borderId="131" xfId="0" applyFont="1" applyFill="1" applyBorder="1" applyAlignment="1">
      <alignment horizontal="center" vertical="center"/>
    </xf>
    <xf numFmtId="0" fontId="99" fillId="17" borderId="131" xfId="0" applyFont="1" applyFill="1" applyBorder="1" applyAlignment="1">
      <alignment horizontal="center" vertical="center"/>
    </xf>
    <xf numFmtId="0" fontId="34" fillId="7" borderId="134" xfId="0" applyFont="1" applyFill="1" applyBorder="1" applyAlignment="1">
      <alignment horizontal="center" vertical="center"/>
    </xf>
    <xf numFmtId="0" fontId="32" fillId="7" borderId="134" xfId="0" applyFont="1" applyFill="1" applyBorder="1" applyAlignment="1">
      <alignment vertical="center"/>
    </xf>
    <xf numFmtId="0" fontId="117" fillId="0" borderId="0" xfId="0" applyFont="1"/>
    <xf numFmtId="0" fontId="0" fillId="8" borderId="100" xfId="0" applyFill="1" applyBorder="1" applyAlignment="1">
      <alignment horizontal="left" vertical="center" indent="1"/>
    </xf>
    <xf numFmtId="170" fontId="87" fillId="0" borderId="113" xfId="0" applyNumberFormat="1" applyFont="1" applyBorder="1" applyAlignment="1">
      <alignment horizontal="center" vertical="center" shrinkToFit="1"/>
    </xf>
    <xf numFmtId="170" fontId="76" fillId="0" borderId="127" xfId="0" applyNumberFormat="1" applyFont="1" applyBorder="1" applyAlignment="1">
      <alignment horizontal="center" vertical="center" shrinkToFit="1"/>
    </xf>
    <xf numFmtId="170" fontId="76" fillId="0" borderId="103" xfId="0" applyNumberFormat="1" applyFont="1" applyBorder="1" applyAlignment="1">
      <alignment horizontal="center" vertical="center" shrinkToFit="1"/>
    </xf>
    <xf numFmtId="170" fontId="76" fillId="0" borderId="111" xfId="0" applyNumberFormat="1" applyFont="1" applyBorder="1" applyAlignment="1">
      <alignment horizontal="center" vertical="center" shrinkToFit="1"/>
    </xf>
    <xf numFmtId="170" fontId="87" fillId="0" borderId="114" xfId="0" applyNumberFormat="1" applyFont="1" applyBorder="1" applyAlignment="1">
      <alignment horizontal="center" vertical="center" shrinkToFit="1"/>
    </xf>
    <xf numFmtId="170" fontId="76" fillId="2" borderId="127" xfId="0" applyNumberFormat="1" applyFont="1" applyFill="1" applyBorder="1" applyAlignment="1">
      <alignment horizontal="center" vertical="center" shrinkToFit="1"/>
    </xf>
    <xf numFmtId="170" fontId="76" fillId="0" borderId="108" xfId="0" applyNumberFormat="1" applyFont="1" applyBorder="1" applyAlignment="1">
      <alignment horizontal="center" vertical="center" shrinkToFit="1"/>
    </xf>
    <xf numFmtId="170" fontId="87" fillId="0" borderId="109" xfId="0" applyNumberFormat="1" applyFont="1" applyBorder="1" applyAlignment="1">
      <alignment horizontal="center" vertical="center" shrinkToFit="1"/>
    </xf>
    <xf numFmtId="170" fontId="76" fillId="0" borderId="50" xfId="0" applyNumberFormat="1" applyFont="1" applyBorder="1" applyAlignment="1">
      <alignment horizontal="center" vertical="center" shrinkToFit="1"/>
    </xf>
    <xf numFmtId="170" fontId="76" fillId="2" borderId="50" xfId="0" applyNumberFormat="1" applyFont="1" applyFill="1" applyBorder="1" applyAlignment="1">
      <alignment horizontal="center" vertical="center" shrinkToFit="1"/>
    </xf>
    <xf numFmtId="170" fontId="76" fillId="2" borderId="73" xfId="0" applyNumberFormat="1" applyFont="1" applyFill="1" applyBorder="1" applyAlignment="1">
      <alignment horizontal="center" vertical="center" shrinkToFit="1"/>
    </xf>
    <xf numFmtId="170" fontId="87" fillId="0" borderId="74" xfId="0" applyNumberFormat="1" applyFont="1" applyBorder="1" applyAlignment="1">
      <alignment horizontal="center" vertical="center" shrinkToFit="1"/>
    </xf>
    <xf numFmtId="170" fontId="0" fillId="0" borderId="120" xfId="0" applyNumberFormat="1" applyBorder="1" applyAlignment="1">
      <alignment horizontal="center" vertical="center" shrinkToFit="1"/>
    </xf>
    <xf numFmtId="170" fontId="0" fillId="0" borderId="121" xfId="0" applyNumberFormat="1" applyBorder="1" applyAlignment="1">
      <alignment horizontal="center" vertical="center" shrinkToFit="1"/>
    </xf>
    <xf numFmtId="0" fontId="61" fillId="2" borderId="95" xfId="1" applyFont="1" applyFill="1" applyBorder="1" applyAlignment="1">
      <alignment horizontal="left" vertical="center" indent="1"/>
    </xf>
    <xf numFmtId="0" fontId="35" fillId="2" borderId="144" xfId="2" applyFill="1" applyBorder="1" applyAlignment="1">
      <alignment horizontal="center" vertical="center" wrapText="1"/>
    </xf>
    <xf numFmtId="0" fontId="120" fillId="0" borderId="35" xfId="0" applyFont="1" applyBorder="1"/>
    <xf numFmtId="0" fontId="100" fillId="2" borderId="142" xfId="0" applyFont="1" applyFill="1" applyBorder="1" applyAlignment="1">
      <alignment vertical="center" wrapText="1"/>
    </xf>
    <xf numFmtId="164" fontId="121" fillId="2" borderId="43" xfId="0" applyNumberFormat="1" applyFont="1" applyFill="1" applyBorder="1" applyAlignment="1">
      <alignment horizontal="left" vertical="center" wrapText="1" indent="1" shrinkToFit="1"/>
    </xf>
    <xf numFmtId="172" fontId="5" fillId="2" borderId="42" xfId="0" applyNumberFormat="1" applyFont="1" applyFill="1" applyBorder="1" applyAlignment="1" applyProtection="1">
      <alignment horizontal="left" vertical="center" indent="1"/>
      <protection locked="0"/>
    </xf>
    <xf numFmtId="0" fontId="71" fillId="0" borderId="0" xfId="0" applyFont="1" applyAlignment="1">
      <alignment vertical="center"/>
    </xf>
    <xf numFmtId="0" fontId="43" fillId="2" borderId="147" xfId="3" applyFont="1" applyFill="1" applyBorder="1"/>
    <xf numFmtId="0" fontId="46" fillId="2" borderId="147" xfId="3" applyFont="1" applyFill="1" applyBorder="1" applyAlignment="1">
      <alignment horizontal="right" vertical="center"/>
    </xf>
    <xf numFmtId="0" fontId="35" fillId="0" borderId="0" xfId="2" applyAlignment="1">
      <alignment vertical="center"/>
    </xf>
    <xf numFmtId="0" fontId="124" fillId="0" borderId="0" xfId="0" applyFont="1"/>
    <xf numFmtId="0" fontId="88" fillId="5" borderId="31" xfId="3" applyFont="1" applyFill="1" applyBorder="1" applyAlignment="1">
      <alignment horizontal="center" vertical="center"/>
    </xf>
    <xf numFmtId="0" fontId="51" fillId="5" borderId="31" xfId="3" applyFont="1" applyFill="1" applyBorder="1" applyAlignment="1">
      <alignment horizontal="center" vertical="center"/>
    </xf>
    <xf numFmtId="0" fontId="122" fillId="2" borderId="147" xfId="3" applyFont="1" applyFill="1" applyBorder="1" applyAlignment="1">
      <alignment horizontal="left" vertical="center"/>
    </xf>
    <xf numFmtId="0" fontId="43" fillId="2" borderId="0" xfId="3" applyFont="1" applyFill="1" applyAlignment="1">
      <alignment horizontal="center" vertical="center"/>
    </xf>
    <xf numFmtId="0" fontId="43" fillId="2" borderId="0" xfId="3" applyFont="1" applyFill="1" applyAlignment="1">
      <alignment horizontal="center" vertical="center" wrapText="1"/>
    </xf>
    <xf numFmtId="0" fontId="50" fillId="2" borderId="30" xfId="3" applyFont="1" applyFill="1" applyBorder="1" applyAlignment="1">
      <alignment horizontal="center" vertical="center"/>
    </xf>
    <xf numFmtId="0" fontId="61" fillId="9" borderId="37" xfId="1" applyFont="1" applyFill="1" applyBorder="1" applyAlignment="1">
      <alignment horizontal="center" vertical="center"/>
    </xf>
    <xf numFmtId="0" fontId="61" fillId="9" borderId="12" xfId="1" applyFont="1" applyFill="1" applyBorder="1" applyAlignment="1">
      <alignment horizontal="center" vertical="center"/>
    </xf>
    <xf numFmtId="0" fontId="74" fillId="9" borderId="12" xfId="1" applyFont="1" applyFill="1" applyBorder="1" applyAlignment="1">
      <alignment horizontal="center" vertical="center"/>
    </xf>
    <xf numFmtId="0" fontId="74" fillId="9" borderId="14" xfId="1" applyFont="1" applyFill="1" applyBorder="1" applyAlignment="1">
      <alignment horizontal="center" vertical="center"/>
    </xf>
    <xf numFmtId="0" fontId="32" fillId="9" borderId="61" xfId="0" applyFont="1" applyFill="1" applyBorder="1" applyAlignment="1">
      <alignment horizontal="center" vertical="center"/>
    </xf>
    <xf numFmtId="0" fontId="98" fillId="2" borderId="102" xfId="0" applyFont="1" applyFill="1" applyBorder="1" applyAlignment="1">
      <alignment horizontal="left" vertical="center" wrapText="1" indent="1"/>
    </xf>
    <xf numFmtId="0" fontId="98" fillId="2" borderId="103" xfId="0" applyFont="1" applyFill="1" applyBorder="1" applyAlignment="1">
      <alignment horizontal="left" vertical="center" wrapText="1" indent="1"/>
    </xf>
    <xf numFmtId="0" fontId="59" fillId="2" borderId="71" xfId="0" applyFont="1" applyFill="1" applyBorder="1" applyAlignment="1">
      <alignment horizontal="center" vertical="center"/>
    </xf>
    <xf numFmtId="0" fontId="59" fillId="0" borderId="58" xfId="0" applyFont="1" applyBorder="1" applyAlignment="1">
      <alignment horizontal="left"/>
    </xf>
    <xf numFmtId="0" fontId="63" fillId="0" borderId="0" xfId="0" applyFont="1" applyAlignment="1">
      <alignment horizontal="left" vertical="center" indent="1"/>
    </xf>
    <xf numFmtId="165" fontId="73" fillId="0" borderId="35" xfId="0" applyNumberFormat="1" applyFont="1" applyBorder="1" applyAlignment="1">
      <alignment horizontal="right"/>
    </xf>
    <xf numFmtId="0" fontId="35" fillId="2" borderId="86" xfId="2" applyFill="1" applyBorder="1" applyAlignment="1">
      <alignment horizontal="center" vertical="center"/>
    </xf>
    <xf numFmtId="0" fontId="56" fillId="9" borderId="48" xfId="0" applyFont="1" applyFill="1" applyBorder="1" applyAlignment="1">
      <alignment horizontal="left" vertical="center" indent="1"/>
    </xf>
    <xf numFmtId="0" fontId="56" fillId="9" borderId="21" xfId="0" applyFont="1" applyFill="1" applyBorder="1" applyAlignment="1">
      <alignment horizontal="left" vertical="center" indent="1"/>
    </xf>
    <xf numFmtId="0" fontId="84" fillId="9" borderId="77" xfId="0" applyFont="1" applyFill="1" applyBorder="1" applyAlignment="1">
      <alignment horizontal="left" vertical="center" indent="1"/>
    </xf>
    <xf numFmtId="0" fontId="84" fillId="9" borderId="0" xfId="0" applyFont="1" applyFill="1" applyAlignment="1">
      <alignment horizontal="left" vertical="center" indent="1"/>
    </xf>
    <xf numFmtId="0" fontId="98" fillId="2" borderId="119" xfId="0" applyFont="1" applyFill="1" applyBorder="1" applyAlignment="1">
      <alignment horizontal="left" vertical="center" wrapText="1" indent="1"/>
    </xf>
    <xf numFmtId="0" fontId="98" fillId="2" borderId="130" xfId="0" applyFont="1" applyFill="1" applyBorder="1" applyAlignment="1">
      <alignment horizontal="left" vertical="center" wrapText="1" indent="1"/>
    </xf>
    <xf numFmtId="9" fontId="83" fillId="2" borderId="107" xfId="0" applyNumberFormat="1" applyFont="1" applyFill="1" applyBorder="1" applyAlignment="1">
      <alignment horizontal="left" vertical="center" wrapText="1" indent="1" shrinkToFit="1"/>
    </xf>
    <xf numFmtId="9" fontId="83" fillId="2" borderId="129" xfId="0" applyNumberFormat="1" applyFont="1" applyFill="1" applyBorder="1" applyAlignment="1">
      <alignment horizontal="left" vertical="center" wrapText="1" indent="1" shrinkToFit="1"/>
    </xf>
    <xf numFmtId="9" fontId="83" fillId="2" borderId="102" xfId="0" applyNumberFormat="1" applyFont="1" applyFill="1" applyBorder="1" applyAlignment="1">
      <alignment horizontal="left" vertical="center" wrapText="1" indent="1" shrinkToFit="1"/>
    </xf>
    <xf numFmtId="9" fontId="83" fillId="2" borderId="103" xfId="0" applyNumberFormat="1" applyFont="1" applyFill="1" applyBorder="1" applyAlignment="1">
      <alignment horizontal="left" vertical="center" wrapText="1" indent="1" shrinkToFit="1"/>
    </xf>
    <xf numFmtId="0" fontId="98" fillId="2" borderId="105" xfId="0" applyFont="1" applyFill="1" applyBorder="1" applyAlignment="1">
      <alignment horizontal="left" vertical="center" wrapText="1" indent="1"/>
    </xf>
    <xf numFmtId="0" fontId="98" fillId="2" borderId="106" xfId="0" applyFont="1" applyFill="1" applyBorder="1" applyAlignment="1">
      <alignment horizontal="left" vertical="center" wrapText="1" indent="1"/>
    </xf>
    <xf numFmtId="174" fontId="78" fillId="8" borderId="56" xfId="0" applyNumberFormat="1" applyFont="1" applyFill="1" applyBorder="1" applyAlignment="1">
      <alignment horizontal="center" vertical="center" shrinkToFit="1"/>
    </xf>
    <xf numFmtId="0" fontId="118" fillId="8" borderId="57" xfId="0" applyFont="1" applyFill="1" applyBorder="1" applyAlignment="1">
      <alignment horizontal="left" vertical="center" indent="1"/>
    </xf>
    <xf numFmtId="0" fontId="118" fillId="8" borderId="148" xfId="0" applyFont="1" applyFill="1" applyBorder="1" applyAlignment="1">
      <alignment horizontal="left" vertical="center" indent="1"/>
    </xf>
    <xf numFmtId="176" fontId="0" fillId="0" borderId="0" xfId="0" applyNumberFormat="1" applyAlignment="1">
      <alignment horizontal="center" vertical="center" wrapText="1"/>
    </xf>
    <xf numFmtId="0" fontId="32" fillId="9" borderId="62" xfId="0" applyFont="1" applyFill="1" applyBorder="1" applyAlignment="1">
      <alignment horizontal="center" vertical="center" wrapText="1"/>
    </xf>
    <xf numFmtId="0" fontId="32" fillId="9" borderId="22" xfId="0" applyFont="1" applyFill="1" applyBorder="1" applyAlignment="1">
      <alignment horizontal="center" vertical="center"/>
    </xf>
    <xf numFmtId="9" fontId="83" fillId="2" borderId="118" xfId="0" applyNumberFormat="1" applyFont="1" applyFill="1" applyBorder="1" applyAlignment="1">
      <alignment horizontal="left" vertical="center" wrapText="1" indent="1" shrinkToFit="1"/>
    </xf>
    <xf numFmtId="9" fontId="83" fillId="2" borderId="128" xfId="0" applyNumberFormat="1" applyFont="1" applyFill="1" applyBorder="1" applyAlignment="1">
      <alignment horizontal="left" vertical="center" wrapText="1" indent="1" shrinkToFit="1"/>
    </xf>
    <xf numFmtId="0" fontId="96" fillId="0" borderId="101" xfId="0" applyFont="1" applyBorder="1" applyAlignment="1">
      <alignment horizontal="center" vertical="center"/>
    </xf>
    <xf numFmtId="0" fontId="4" fillId="9" borderId="26" xfId="0" applyFont="1" applyFill="1" applyBorder="1" applyAlignment="1">
      <alignment horizontal="left" vertical="center" indent="1"/>
    </xf>
    <xf numFmtId="0" fontId="79" fillId="0" borderId="123" xfId="0" applyFont="1" applyBorder="1" applyAlignment="1">
      <alignment horizontal="center" vertical="center" wrapText="1"/>
    </xf>
    <xf numFmtId="0" fontId="79" fillId="0" borderId="124" xfId="0" applyFont="1" applyBorder="1" applyAlignment="1">
      <alignment horizontal="center" vertical="center" wrapText="1"/>
    </xf>
    <xf numFmtId="0" fontId="56" fillId="9" borderId="136" xfId="0" applyFont="1" applyFill="1" applyBorder="1" applyAlignment="1">
      <alignment horizontal="center" vertical="center" wrapText="1" shrinkToFit="1"/>
    </xf>
    <xf numFmtId="0" fontId="56" fillId="9" borderId="52" xfId="0" applyFont="1" applyFill="1" applyBorder="1" applyAlignment="1">
      <alignment horizontal="center" vertical="center" wrapText="1" shrinkToFit="1"/>
    </xf>
    <xf numFmtId="0" fontId="56" fillId="9" borderId="137" xfId="0" applyFont="1" applyFill="1" applyBorder="1" applyAlignment="1">
      <alignment horizontal="center" vertical="center" wrapText="1" shrinkToFit="1"/>
    </xf>
    <xf numFmtId="170" fontId="2" fillId="6" borderId="138" xfId="0" applyNumberFormat="1" applyFont="1" applyFill="1" applyBorder="1" applyAlignment="1" applyProtection="1">
      <alignment horizontal="left" vertical="center" wrapText="1" indent="1"/>
      <protection locked="0"/>
    </xf>
    <xf numFmtId="170" fontId="2" fillId="6" borderId="149" xfId="0" applyNumberFormat="1" applyFont="1" applyFill="1" applyBorder="1" applyAlignment="1" applyProtection="1">
      <alignment horizontal="left" vertical="center" wrapText="1" indent="1"/>
      <protection locked="0"/>
    </xf>
    <xf numFmtId="170" fontId="2" fillId="6" borderId="139" xfId="0" applyNumberFormat="1" applyFont="1" applyFill="1" applyBorder="1" applyAlignment="1" applyProtection="1">
      <alignment horizontal="left" vertical="center" wrapText="1" indent="1"/>
      <protection locked="0"/>
    </xf>
    <xf numFmtId="176" fontId="0" fillId="0" borderId="0" xfId="0" applyNumberFormat="1" applyAlignment="1">
      <alignment horizontal="center" vertical="center"/>
    </xf>
    <xf numFmtId="0" fontId="27" fillId="0" borderId="0" xfId="0" applyFont="1" applyAlignment="1">
      <alignment horizontal="left" wrapText="1"/>
    </xf>
    <xf numFmtId="0" fontId="25" fillId="0" borderId="0" xfId="0" applyFont="1" applyAlignment="1">
      <alignment horizontal="left" vertical="center" wrapText="1"/>
    </xf>
    <xf numFmtId="0" fontId="25" fillId="0" borderId="0" xfId="0" applyFont="1" applyAlignment="1">
      <alignment horizontal="left" wrapText="1"/>
    </xf>
    <xf numFmtId="0" fontId="28" fillId="0" borderId="0" xfId="0" applyFont="1" applyAlignment="1">
      <alignment horizontal="left" vertical="center" wrapText="1"/>
    </xf>
    <xf numFmtId="1" fontId="6" fillId="9" borderId="0" xfId="0" applyNumberFormat="1" applyFont="1" applyFill="1" applyAlignment="1">
      <alignment horizontal="center" vertical="center" shrinkToFit="1"/>
    </xf>
    <xf numFmtId="0" fontId="20" fillId="9" borderId="18" xfId="0" applyFont="1" applyFill="1" applyBorder="1" applyAlignment="1">
      <alignment horizontal="center" vertical="center"/>
    </xf>
    <xf numFmtId="0" fontId="20" fillId="9" borderId="146" xfId="0" applyFont="1" applyFill="1" applyBorder="1" applyAlignment="1">
      <alignment horizontal="center" vertical="center"/>
    </xf>
    <xf numFmtId="0" fontId="20" fillId="9" borderId="145" xfId="0" applyFont="1" applyFill="1" applyBorder="1" applyAlignment="1">
      <alignment horizontal="center" vertical="center"/>
    </xf>
    <xf numFmtId="0" fontId="20" fillId="9" borderId="21" xfId="0" applyFont="1" applyFill="1" applyBorder="1" applyAlignment="1">
      <alignment horizontal="center" vertical="center"/>
    </xf>
    <xf numFmtId="0" fontId="7" fillId="9" borderId="0" xfId="0" applyFont="1" applyFill="1" applyAlignment="1">
      <alignment horizontal="center" vertical="center" wrapText="1"/>
    </xf>
    <xf numFmtId="0" fontId="103" fillId="9" borderId="22" xfId="0" applyFont="1" applyFill="1" applyBorder="1" applyAlignment="1">
      <alignment horizontal="center" vertical="center" wrapText="1"/>
    </xf>
    <xf numFmtId="0" fontId="66" fillId="9" borderId="18" xfId="0" applyFont="1" applyFill="1" applyBorder="1" applyAlignment="1">
      <alignment horizontal="center" vertical="center" wrapText="1"/>
    </xf>
    <xf numFmtId="0" fontId="66" fillId="9" borderId="18" xfId="0" applyFont="1" applyFill="1" applyBorder="1" applyAlignment="1">
      <alignment horizontal="center" vertical="center"/>
    </xf>
    <xf numFmtId="0" fontId="103" fillId="9" borderId="18" xfId="0" applyFont="1" applyFill="1" applyBorder="1" applyAlignment="1">
      <alignment horizontal="center" vertical="center" shrinkToFit="1"/>
    </xf>
    <xf numFmtId="0" fontId="66" fillId="9" borderId="22" xfId="0" applyFont="1" applyFill="1" applyBorder="1" applyAlignment="1">
      <alignment horizontal="center" vertical="center" wrapText="1" shrinkToFit="1"/>
    </xf>
    <xf numFmtId="0" fontId="66" fillId="9" borderId="22" xfId="0" applyFont="1" applyFill="1" applyBorder="1" applyAlignment="1">
      <alignment horizontal="center" vertical="center" shrinkToFit="1"/>
    </xf>
    <xf numFmtId="0" fontId="66" fillId="9" borderId="18" xfId="0" applyFont="1" applyFill="1" applyBorder="1" applyAlignment="1">
      <alignment horizontal="left" vertical="center" wrapText="1" indent="1"/>
    </xf>
    <xf numFmtId="172" fontId="18" fillId="6" borderId="1" xfId="0" applyNumberFormat="1" applyFont="1" applyFill="1" applyBorder="1" applyAlignment="1" applyProtection="1">
      <alignment horizontal="left" vertical="center" indent="1"/>
      <protection locked="0"/>
    </xf>
    <xf numFmtId="172" fontId="18" fillId="6" borderId="3" xfId="0" applyNumberFormat="1" applyFont="1" applyFill="1" applyBorder="1" applyAlignment="1" applyProtection="1">
      <alignment horizontal="left" vertical="center" indent="1"/>
      <protection locked="0"/>
    </xf>
    <xf numFmtId="0" fontId="36" fillId="9" borderId="0" xfId="2" applyFont="1" applyFill="1" applyAlignment="1">
      <alignment horizontal="center" vertical="top"/>
    </xf>
    <xf numFmtId="0" fontId="37" fillId="0" borderId="0" xfId="0" applyFont="1" applyAlignment="1">
      <alignment horizontal="center" vertical="center"/>
    </xf>
    <xf numFmtId="0" fontId="38" fillId="8" borderId="23" xfId="0" applyFont="1" applyFill="1" applyBorder="1" applyAlignment="1" applyProtection="1">
      <alignment horizontal="left" vertical="center" wrapText="1" indent="1"/>
      <protection locked="0"/>
    </xf>
    <xf numFmtId="14" fontId="38" fillId="8" borderId="34" xfId="0" applyNumberFormat="1" applyFont="1" applyFill="1" applyBorder="1" applyAlignment="1" applyProtection="1">
      <alignment horizontal="center" vertical="center"/>
      <protection locked="0"/>
    </xf>
    <xf numFmtId="0" fontId="7" fillId="9" borderId="19" xfId="0" applyFont="1" applyFill="1" applyBorder="1" applyAlignment="1">
      <alignment horizontal="left" vertical="center" indent="1"/>
    </xf>
    <xf numFmtId="0" fontId="7" fillId="9" borderId="0" xfId="0" applyFont="1" applyFill="1" applyAlignment="1">
      <alignment horizontal="left" vertical="center" indent="1"/>
    </xf>
    <xf numFmtId="0" fontId="7" fillId="9" borderId="13" xfId="0" applyFont="1" applyFill="1" applyBorder="1" applyAlignment="1">
      <alignment horizontal="center" vertical="center"/>
    </xf>
    <xf numFmtId="0" fontId="7" fillId="9" borderId="11" xfId="0" applyFont="1" applyFill="1" applyBorder="1" applyAlignment="1">
      <alignment horizontal="center" vertical="center"/>
    </xf>
    <xf numFmtId="0" fontId="7" fillId="9" borderId="9" xfId="0" applyFont="1" applyFill="1" applyBorder="1" applyAlignment="1">
      <alignment horizontal="center" vertical="center"/>
    </xf>
    <xf numFmtId="0" fontId="7" fillId="9" borderId="37" xfId="0" applyFont="1" applyFill="1" applyBorder="1" applyAlignment="1">
      <alignment horizontal="center" vertical="center"/>
    </xf>
    <xf numFmtId="0" fontId="7" fillId="9" borderId="39" xfId="0" applyFont="1" applyFill="1" applyBorder="1" applyAlignment="1">
      <alignment horizontal="center" vertical="center"/>
    </xf>
    <xf numFmtId="0" fontId="7" fillId="9" borderId="38" xfId="0" applyFont="1" applyFill="1" applyBorder="1" applyAlignment="1">
      <alignment horizontal="center" vertical="center"/>
    </xf>
    <xf numFmtId="0" fontId="7" fillId="9" borderId="12" xfId="0" applyFont="1" applyFill="1" applyBorder="1" applyAlignment="1">
      <alignment horizontal="center" vertical="center"/>
    </xf>
    <xf numFmtId="0" fontId="7" fillId="9" borderId="14" xfId="0" applyFont="1" applyFill="1" applyBorder="1" applyAlignment="1">
      <alignment horizontal="center" vertical="center"/>
    </xf>
    <xf numFmtId="0" fontId="94" fillId="0" borderId="0" xfId="0" applyFont="1" applyAlignment="1">
      <alignment horizontal="center" vertical="center"/>
    </xf>
    <xf numFmtId="165" fontId="56" fillId="9" borderId="12" xfId="1" applyNumberFormat="1" applyFont="1" applyFill="1" applyBorder="1" applyAlignment="1">
      <alignment horizontal="center" vertical="center"/>
    </xf>
    <xf numFmtId="165" fontId="56" fillId="9" borderId="14" xfId="1" applyNumberFormat="1" applyFont="1" applyFill="1" applyBorder="1" applyAlignment="1">
      <alignment horizontal="center" vertical="center"/>
    </xf>
    <xf numFmtId="165" fontId="56" fillId="9" borderId="81" xfId="1" applyNumberFormat="1" applyFont="1" applyFill="1" applyBorder="1" applyAlignment="1">
      <alignment horizontal="center" vertical="center"/>
    </xf>
    <xf numFmtId="0" fontId="91" fillId="9" borderId="86" xfId="1" applyFont="1" applyFill="1" applyBorder="1" applyAlignment="1">
      <alignment horizontal="left" vertical="center" indent="1"/>
    </xf>
    <xf numFmtId="0" fontId="91" fillId="9" borderId="87" xfId="1" applyFont="1" applyFill="1" applyBorder="1" applyAlignment="1">
      <alignment horizontal="left" vertical="center" indent="1"/>
    </xf>
    <xf numFmtId="165" fontId="91" fillId="9" borderId="85" xfId="1" applyNumberFormat="1" applyFont="1" applyFill="1" applyBorder="1" applyAlignment="1">
      <alignment horizontal="center" vertical="center"/>
    </xf>
    <xf numFmtId="165" fontId="91" fillId="9" borderId="86" xfId="1" applyNumberFormat="1" applyFont="1" applyFill="1" applyBorder="1" applyAlignment="1">
      <alignment horizontal="center" vertical="center"/>
    </xf>
    <xf numFmtId="0" fontId="91" fillId="9" borderId="89" xfId="1" applyFont="1" applyFill="1" applyBorder="1" applyAlignment="1">
      <alignment horizontal="left" vertical="center" indent="1"/>
    </xf>
    <xf numFmtId="0" fontId="91" fillId="9" borderId="90" xfId="1" applyFont="1" applyFill="1" applyBorder="1" applyAlignment="1">
      <alignment horizontal="left" vertical="center" indent="1"/>
    </xf>
    <xf numFmtId="165" fontId="91" fillId="9" borderId="88" xfId="1" applyNumberFormat="1" applyFont="1" applyFill="1" applyBorder="1" applyAlignment="1">
      <alignment horizontal="center" vertical="center"/>
    </xf>
    <xf numFmtId="165" fontId="91" fillId="9" borderId="89" xfId="1" applyNumberFormat="1" applyFont="1" applyFill="1" applyBorder="1" applyAlignment="1">
      <alignment horizontal="center" vertical="center"/>
    </xf>
    <xf numFmtId="0" fontId="58" fillId="9" borderId="39" xfId="1" applyFont="1" applyFill="1" applyBorder="1" applyAlignment="1">
      <alignment horizontal="left" vertical="center" indent="1"/>
    </xf>
    <xf numFmtId="0" fontId="58" fillId="9" borderId="0" xfId="1" applyFont="1" applyFill="1" applyAlignment="1">
      <alignment horizontal="left" vertical="center" indent="1"/>
    </xf>
    <xf numFmtId="0" fontId="58" fillId="9" borderId="79" xfId="1" applyFont="1" applyFill="1" applyBorder="1" applyAlignment="1">
      <alignment horizontal="left" vertical="center" indent="1"/>
    </xf>
    <xf numFmtId="0" fontId="92" fillId="9" borderId="82" xfId="1" applyFont="1" applyFill="1" applyBorder="1" applyAlignment="1">
      <alignment horizontal="left" vertical="center"/>
    </xf>
    <xf numFmtId="0" fontId="92" fillId="9" borderId="84" xfId="1" applyFont="1" applyFill="1" applyBorder="1" applyAlignment="1">
      <alignment horizontal="left" vertical="center"/>
    </xf>
    <xf numFmtId="165" fontId="92" fillId="9" borderId="83" xfId="1" applyNumberFormat="1" applyFont="1" applyFill="1" applyBorder="1" applyAlignment="1">
      <alignment horizontal="center" vertical="center"/>
    </xf>
    <xf numFmtId="165" fontId="92" fillId="9" borderId="82" xfId="1" applyNumberFormat="1" applyFont="1" applyFill="1" applyBorder="1" applyAlignment="1">
      <alignment horizontal="center" vertical="center"/>
    </xf>
    <xf numFmtId="0" fontId="70" fillId="6" borderId="86" xfId="1" applyNumberFormat="1" applyFont="1" applyFill="1" applyBorder="1" applyAlignment="1" applyProtection="1">
      <alignment vertical="center"/>
      <protection locked="0"/>
    </xf>
    <xf numFmtId="0" fontId="61" fillId="6" borderId="10" xfId="1" applyNumberFormat="1" applyFont="1" applyFill="1" applyBorder="1" applyAlignment="1" applyProtection="1">
      <alignment vertical="center"/>
      <protection locked="0"/>
    </xf>
    <xf numFmtId="0" fontId="69" fillId="0" borderId="0" xfId="0" applyNumberFormat="1" applyFont="1" applyAlignment="1">
      <alignment vertical="center"/>
    </xf>
    <xf numFmtId="0" fontId="61" fillId="6" borderId="86" xfId="1" applyNumberFormat="1" applyFont="1" applyFill="1" applyBorder="1" applyAlignment="1" applyProtection="1">
      <alignment vertical="center"/>
      <protection locked="0"/>
    </xf>
    <xf numFmtId="0" fontId="85" fillId="6" borderId="86" xfId="1" applyNumberFormat="1" applyFont="1" applyFill="1" applyBorder="1" applyAlignment="1" applyProtection="1">
      <alignment vertical="center"/>
      <protection locked="0"/>
    </xf>
    <xf numFmtId="0" fontId="74" fillId="6" borderId="10" xfId="1" applyNumberFormat="1" applyFont="1" applyFill="1" applyBorder="1" applyAlignment="1" applyProtection="1">
      <alignment vertical="center"/>
      <protection locked="0"/>
    </xf>
    <xf numFmtId="0" fontId="74" fillId="6" borderId="86" xfId="1" applyNumberFormat="1" applyFont="1" applyFill="1" applyBorder="1" applyAlignment="1" applyProtection="1">
      <alignment vertical="center"/>
      <protection locked="0"/>
    </xf>
  </cellXfs>
  <cellStyles count="4">
    <cellStyle name="Hyperlänk" xfId="2" builtinId="8"/>
    <cellStyle name="Normal" xfId="0" builtinId="0"/>
    <cellStyle name="Normal 3" xfId="1" xr:uid="{AC3F8E8F-ECED-4103-9BAC-9565A3D95449}"/>
    <cellStyle name="Normal 4" xfId="3" xr:uid="{1F5E840E-D265-44E0-9A3C-7F441B0149D7}"/>
  </cellStyles>
  <dxfs count="253">
    <dxf>
      <font>
        <color theme="0"/>
      </font>
      <fill>
        <patternFill>
          <bgColor theme="0"/>
        </patternFill>
      </fill>
    </dxf>
    <dxf>
      <font>
        <color theme="0"/>
      </font>
      <fill>
        <patternFill>
          <bgColor theme="0"/>
        </patternFill>
      </fill>
    </dxf>
    <dxf>
      <font>
        <strike/>
        <color theme="0"/>
      </font>
      <fill>
        <patternFill>
          <bgColor rgb="FFC00000"/>
        </patternFill>
      </fill>
    </dxf>
    <dxf>
      <font>
        <color theme="0"/>
      </font>
      <fill>
        <patternFill>
          <bgColor theme="0"/>
        </patternFill>
      </fill>
    </dxf>
    <dxf>
      <font>
        <color theme="0"/>
      </font>
      <fill>
        <patternFill>
          <bgColor rgb="FFC00000"/>
        </patternFill>
      </fill>
    </dxf>
    <dxf>
      <font>
        <strike/>
        <color rgb="FFC00000"/>
      </font>
      <fill>
        <patternFill>
          <bgColor theme="0" tint="-4.9989318521683403E-2"/>
        </patternFill>
      </fill>
    </dxf>
    <dxf>
      <font>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strike/>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rgb="FFC00000"/>
        </patternFill>
      </fill>
    </dxf>
    <dxf>
      <font>
        <strike/>
        <color rgb="FFC00000"/>
      </font>
      <fill>
        <patternFill>
          <bgColor theme="0" tint="-4.9989318521683403E-2"/>
        </patternFill>
      </fill>
    </dxf>
    <dxf>
      <font>
        <strike/>
        <color rgb="FFC00000"/>
      </font>
      <fill>
        <patternFill>
          <bgColor theme="0" tint="-4.9989318521683403E-2"/>
        </patternFill>
      </fill>
    </dxf>
    <dxf>
      <font>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theme="0"/>
        </patternFill>
      </fill>
    </dxf>
    <dxf>
      <font>
        <strike/>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rgb="FFC00000"/>
        </patternFill>
      </fill>
    </dxf>
    <dxf>
      <font>
        <strike/>
        <color rgb="FFC00000"/>
      </font>
      <fill>
        <patternFill>
          <bgColor theme="0" tint="-4.9989318521683403E-2"/>
        </patternFill>
      </fill>
    </dxf>
    <dxf>
      <font>
        <strike/>
        <color rgb="FFC00000"/>
      </font>
      <fill>
        <patternFill>
          <bgColor theme="0" tint="-4.9989318521683403E-2"/>
        </patternFill>
      </fill>
    </dxf>
    <dxf>
      <font>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strike/>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rgb="FFC00000"/>
        </patternFill>
      </fill>
    </dxf>
    <dxf>
      <font>
        <strike/>
        <color rgb="FFC00000"/>
      </font>
      <fill>
        <patternFill>
          <bgColor theme="0" tint="-4.9989318521683403E-2"/>
        </patternFill>
      </fill>
    </dxf>
    <dxf>
      <font>
        <strike/>
        <color rgb="FFC00000"/>
      </font>
      <fill>
        <patternFill>
          <bgColor theme="0" tint="-4.9989318521683403E-2"/>
        </patternFill>
      </fill>
    </dxf>
    <dxf>
      <font>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strike/>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rgb="FFC00000"/>
        </patternFill>
      </fill>
    </dxf>
    <dxf>
      <font>
        <strike/>
        <color rgb="FFC00000"/>
      </font>
      <fill>
        <patternFill>
          <bgColor theme="0" tint="-4.9989318521683403E-2"/>
        </patternFill>
      </fill>
    </dxf>
    <dxf>
      <font>
        <strike/>
        <color rgb="FFC00000"/>
      </font>
      <fill>
        <patternFill>
          <bgColor theme="0" tint="-4.9989318521683403E-2"/>
        </patternFill>
      </fill>
    </dxf>
    <dxf>
      <font>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strike/>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rgb="FFC00000"/>
        </patternFill>
      </fill>
    </dxf>
    <dxf>
      <font>
        <strike/>
        <color rgb="FFC00000"/>
      </font>
      <fill>
        <patternFill>
          <bgColor theme="0" tint="-4.9989318521683403E-2"/>
        </patternFill>
      </fill>
    </dxf>
    <dxf>
      <font>
        <strike/>
        <color rgb="FFC00000"/>
      </font>
      <fill>
        <patternFill>
          <bgColor theme="0" tint="-4.9989318521683403E-2"/>
        </patternFill>
      </fill>
    </dxf>
    <dxf>
      <font>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theme="0"/>
        </patternFill>
      </fill>
    </dxf>
    <dxf>
      <font>
        <strike/>
        <color theme="0"/>
      </font>
      <fill>
        <patternFill>
          <bgColor rgb="FFC00000"/>
        </patternFill>
      </fill>
    </dxf>
    <dxf>
      <font>
        <strike/>
        <color rgb="FFC00000"/>
      </font>
      <fill>
        <patternFill>
          <bgColor theme="0" tint="-4.9989318521683403E-2"/>
        </patternFill>
      </fill>
    </dxf>
    <dxf>
      <font>
        <strike/>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rgb="FFC00000"/>
        </patternFill>
      </fill>
    </dxf>
    <dxf>
      <font>
        <strike/>
        <color rgb="FFC00000"/>
      </font>
      <fill>
        <patternFill>
          <bgColor theme="0" tint="-4.9989318521683403E-2"/>
        </patternFill>
      </fill>
    </dxf>
    <dxf>
      <font>
        <strike/>
        <color rgb="FFC00000"/>
      </font>
      <fill>
        <patternFill>
          <bgColor theme="0" tint="-4.9989318521683403E-2"/>
        </patternFill>
      </fill>
    </dxf>
    <dxf>
      <font>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strike/>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rgb="FFC00000"/>
        </patternFill>
      </fill>
    </dxf>
    <dxf>
      <font>
        <strike/>
        <color rgb="FFC00000"/>
      </font>
      <fill>
        <patternFill>
          <bgColor theme="0" tint="-4.9989318521683403E-2"/>
        </patternFill>
      </fill>
    </dxf>
    <dxf>
      <font>
        <strike/>
        <color rgb="FFC00000"/>
      </font>
      <fill>
        <patternFill>
          <bgColor theme="0" tint="-4.9989318521683403E-2"/>
        </patternFill>
      </fill>
    </dxf>
    <dxf>
      <font>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strike/>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rgb="FFC00000"/>
        </patternFill>
      </fill>
    </dxf>
    <dxf>
      <font>
        <strike/>
        <color rgb="FFC00000"/>
      </font>
      <fill>
        <patternFill>
          <bgColor theme="0" tint="-4.9989318521683403E-2"/>
        </patternFill>
      </fill>
    </dxf>
    <dxf>
      <font>
        <strike/>
        <color rgb="FFC00000"/>
      </font>
      <fill>
        <patternFill>
          <bgColor theme="0" tint="-4.9989318521683403E-2"/>
        </patternFill>
      </fill>
    </dxf>
    <dxf>
      <font>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strike/>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rgb="FFC00000"/>
        </patternFill>
      </fill>
    </dxf>
    <dxf>
      <font>
        <strike/>
        <color rgb="FFC00000"/>
      </font>
      <fill>
        <patternFill>
          <bgColor theme="0" tint="-4.9989318521683403E-2"/>
        </patternFill>
      </fill>
    </dxf>
    <dxf>
      <font>
        <strike/>
        <color rgb="FFC00000"/>
      </font>
      <fill>
        <patternFill>
          <bgColor theme="0" tint="-4.9989318521683403E-2"/>
        </patternFill>
      </fill>
    </dxf>
    <dxf>
      <font>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strike/>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rgb="FFC00000"/>
        </patternFill>
      </fill>
    </dxf>
    <dxf>
      <font>
        <strike/>
        <color rgb="FFC00000"/>
      </font>
      <fill>
        <patternFill>
          <bgColor theme="0" tint="-4.9989318521683403E-2"/>
        </patternFill>
      </fill>
    </dxf>
    <dxf>
      <font>
        <strike/>
        <color rgb="FFC00000"/>
      </font>
      <fill>
        <patternFill>
          <bgColor theme="0" tint="-4.9989318521683403E-2"/>
        </patternFill>
      </fill>
    </dxf>
    <dxf>
      <font>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strike/>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rgb="FFC00000"/>
        </patternFill>
      </fill>
    </dxf>
    <dxf>
      <font>
        <strike/>
        <color rgb="FFC00000"/>
      </font>
      <fill>
        <patternFill>
          <bgColor theme="0" tint="-4.9989318521683403E-2"/>
        </patternFill>
      </fill>
    </dxf>
    <dxf>
      <font>
        <strike/>
        <color rgb="FFC00000"/>
      </font>
      <fill>
        <patternFill>
          <bgColor theme="0" tint="-4.9989318521683403E-2"/>
        </patternFill>
      </fill>
    </dxf>
    <dxf>
      <font>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strike/>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rgb="FFC00000"/>
        </patternFill>
      </fill>
    </dxf>
    <dxf>
      <font>
        <strike/>
        <color rgb="FFC00000"/>
      </font>
      <fill>
        <patternFill>
          <bgColor theme="0" tint="-4.9989318521683403E-2"/>
        </patternFill>
      </fill>
    </dxf>
    <dxf>
      <font>
        <strike/>
        <color rgb="FFC00000"/>
      </font>
      <fill>
        <patternFill>
          <bgColor theme="0" tint="-4.9989318521683403E-2"/>
        </patternFill>
      </fill>
    </dxf>
    <dxf>
      <font>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strike/>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rgb="FFC00000"/>
        </patternFill>
      </fill>
    </dxf>
    <dxf>
      <font>
        <strike/>
        <color rgb="FFC00000"/>
      </font>
      <fill>
        <patternFill>
          <bgColor theme="0" tint="-4.9989318521683403E-2"/>
        </patternFill>
      </fill>
    </dxf>
    <dxf>
      <font>
        <strike/>
        <color rgb="FFC00000"/>
      </font>
      <fill>
        <patternFill>
          <bgColor theme="0" tint="-4.9989318521683403E-2"/>
        </patternFill>
      </fill>
    </dxf>
    <dxf>
      <font>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strike/>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rgb="FFC00000"/>
        </patternFill>
      </fill>
    </dxf>
    <dxf>
      <font>
        <strike/>
        <color rgb="FFC00000"/>
      </font>
      <fill>
        <patternFill>
          <bgColor theme="0" tint="-4.9989318521683403E-2"/>
        </patternFill>
      </fill>
    </dxf>
    <dxf>
      <font>
        <strike/>
        <color rgb="FFC00000"/>
      </font>
      <fill>
        <patternFill>
          <bgColor theme="0" tint="-4.9989318521683403E-2"/>
        </patternFill>
      </fill>
    </dxf>
    <dxf>
      <font>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strike/>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rgb="FFC00000"/>
        </patternFill>
      </fill>
    </dxf>
    <dxf>
      <font>
        <strike/>
        <color rgb="FFC00000"/>
      </font>
      <fill>
        <patternFill>
          <bgColor theme="0" tint="-4.9989318521683403E-2"/>
        </patternFill>
      </fill>
    </dxf>
    <dxf>
      <font>
        <strike/>
        <color rgb="FFC00000"/>
      </font>
      <fill>
        <patternFill>
          <bgColor theme="0" tint="-4.9989318521683403E-2"/>
        </patternFill>
      </fill>
    </dxf>
    <dxf>
      <font>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theme="0"/>
        </patternFill>
      </fill>
    </dxf>
    <dxf>
      <font>
        <strike/>
        <color theme="0"/>
      </font>
      <fill>
        <patternFill>
          <bgColor rgb="FFC00000"/>
        </patternFill>
      </fill>
    </dxf>
    <dxf>
      <font>
        <strike/>
        <color rgb="FFC00000"/>
      </font>
      <fill>
        <patternFill>
          <bgColor theme="0" tint="-4.9989318521683403E-2"/>
        </patternFill>
      </fill>
    </dxf>
    <dxf>
      <font>
        <strike/>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rgb="FFC00000"/>
        </patternFill>
      </fill>
    </dxf>
    <dxf>
      <font>
        <strike/>
        <color rgb="FFC00000"/>
      </font>
      <fill>
        <patternFill>
          <bgColor theme="0" tint="-4.9989318521683403E-2"/>
        </patternFill>
      </fill>
    </dxf>
    <dxf>
      <font>
        <strike/>
        <color rgb="FFC00000"/>
      </font>
      <fill>
        <patternFill>
          <bgColor theme="0" tint="-4.9989318521683403E-2"/>
        </patternFill>
      </fill>
    </dxf>
    <dxf>
      <font>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theme="0"/>
        </patternFill>
      </fill>
    </dxf>
    <dxf>
      <font>
        <strike/>
        <color theme="0"/>
      </font>
      <fill>
        <patternFill>
          <bgColor rgb="FFC00000"/>
        </patternFill>
      </fill>
    </dxf>
    <dxf>
      <font>
        <color theme="0"/>
      </font>
      <fill>
        <patternFill>
          <bgColor theme="0"/>
        </patternFill>
      </fill>
    </dxf>
    <dxf>
      <font>
        <color theme="0"/>
      </font>
      <fill>
        <patternFill>
          <bgColor theme="0"/>
        </patternFill>
      </fill>
    </dxf>
    <dxf>
      <font>
        <color theme="0"/>
      </font>
      <fill>
        <patternFill>
          <bgColor rgb="FFC00000"/>
        </patternFill>
      </fill>
    </dxf>
    <dxf>
      <font>
        <strike/>
        <color rgb="FFC00000"/>
      </font>
      <fill>
        <patternFill>
          <bgColor theme="0" tint="-4.9989318521683403E-2"/>
        </patternFill>
      </fill>
    </dxf>
    <dxf>
      <font>
        <strike/>
        <color rgb="FFC00000"/>
      </font>
      <fill>
        <patternFill>
          <bgColor theme="0" tint="-4.9989318521683403E-2"/>
        </patternFill>
      </fill>
    </dxf>
    <dxf>
      <font>
        <color theme="0"/>
      </font>
      <fill>
        <patternFill>
          <bgColor rgb="FFC00000"/>
        </patternFill>
      </fill>
    </dxf>
    <dxf>
      <fill>
        <patternFill>
          <bgColor rgb="FF008000"/>
        </patternFill>
      </fill>
      <border>
        <vertical/>
        <horizontal/>
      </border>
    </dxf>
    <dxf>
      <fill>
        <patternFill>
          <bgColor rgb="FF008000"/>
        </patternFill>
      </fill>
      <border>
        <vertical/>
        <horizontal/>
      </border>
    </dxf>
    <dxf>
      <fill>
        <patternFill>
          <bgColor rgb="FF008000"/>
        </patternFill>
      </fill>
      <border>
        <vertical/>
        <horizontal/>
      </border>
    </dxf>
    <dxf>
      <fill>
        <patternFill>
          <bgColor rgb="FF008000"/>
        </patternFill>
      </fill>
      <border>
        <vertical/>
        <horizontal/>
      </border>
    </dxf>
    <dxf>
      <fill>
        <patternFill>
          <bgColor rgb="FF008000"/>
        </patternFill>
      </fill>
      <border>
        <vertical/>
        <horizontal/>
      </border>
    </dxf>
    <dxf>
      <fill>
        <patternFill>
          <bgColor rgb="FF008000"/>
        </patternFill>
      </fill>
      <border>
        <vertical/>
        <horizontal/>
      </border>
    </dxf>
    <dxf>
      <fill>
        <patternFill>
          <bgColor rgb="FFD3E7C7"/>
        </patternFill>
      </fill>
    </dxf>
    <dxf>
      <fill>
        <patternFill>
          <bgColor rgb="FFD3E7C7"/>
        </patternFill>
      </fill>
    </dxf>
    <dxf>
      <fill>
        <patternFill>
          <bgColor rgb="FFD3E7C7"/>
        </patternFill>
      </fill>
    </dxf>
    <dxf>
      <fill>
        <patternFill>
          <bgColor rgb="FFD3E7C7"/>
        </patternFill>
      </fill>
    </dxf>
    <dxf>
      <fill>
        <patternFill>
          <bgColor rgb="FFD3E7C7"/>
        </patternFill>
      </fill>
    </dxf>
    <dxf>
      <fill>
        <patternFill>
          <bgColor rgb="FFD3E7C7"/>
        </patternFill>
      </fill>
    </dxf>
    <dxf>
      <fill>
        <patternFill>
          <bgColor rgb="FFD3E7C7"/>
        </patternFill>
      </fill>
    </dxf>
    <dxf>
      <fill>
        <patternFill>
          <bgColor rgb="FFD3E7C7"/>
        </patternFill>
      </fill>
    </dxf>
    <dxf>
      <fill>
        <patternFill>
          <bgColor rgb="FFD3E7C7"/>
        </patternFill>
      </fill>
    </dxf>
    <dxf>
      <fill>
        <patternFill>
          <bgColor rgb="FFD3E7C7"/>
        </patternFill>
      </fill>
    </dxf>
    <dxf>
      <fill>
        <patternFill>
          <bgColor rgb="FFD3E7C7"/>
        </patternFill>
      </fill>
    </dxf>
    <dxf>
      <fill>
        <patternFill>
          <bgColor rgb="FFD3E7C7"/>
        </patternFill>
      </fill>
    </dxf>
    <dxf>
      <font>
        <color theme="0"/>
      </font>
      <fill>
        <patternFill>
          <bgColor theme="0" tint="-0.499984740745262"/>
        </patternFill>
      </fill>
    </dxf>
    <dxf>
      <fill>
        <patternFill>
          <bgColor rgb="FF008000"/>
        </patternFill>
      </fill>
      <border>
        <vertical/>
        <horizontal/>
      </border>
    </dxf>
    <dxf>
      <fill>
        <patternFill>
          <bgColor rgb="FF008000"/>
        </patternFill>
      </fill>
      <border>
        <vertical/>
        <horizontal/>
      </border>
    </dxf>
    <dxf>
      <fill>
        <patternFill>
          <bgColor rgb="FF008000"/>
        </patternFill>
      </fill>
      <border>
        <vertical/>
        <horizontal/>
      </border>
    </dxf>
    <dxf>
      <font>
        <color theme="0"/>
      </font>
      <fill>
        <patternFill>
          <bgColor rgb="FF008000"/>
        </patternFill>
      </fill>
      <border>
        <vertical/>
        <horizontal/>
      </border>
    </dxf>
    <dxf>
      <fill>
        <patternFill>
          <bgColor rgb="FF008000"/>
        </patternFill>
      </fill>
      <border>
        <vertical/>
        <horizontal/>
      </border>
    </dxf>
    <dxf>
      <font>
        <color theme="0"/>
      </font>
      <fill>
        <patternFill>
          <bgColor theme="0" tint="-0.499984740745262"/>
        </patternFill>
      </fill>
    </dxf>
    <dxf>
      <font>
        <color rgb="FFC00000"/>
      </font>
      <fill>
        <patternFill>
          <bgColor theme="5" tint="0.79998168889431442"/>
        </patternFill>
      </fill>
    </dxf>
    <dxf>
      <font>
        <color theme="7"/>
      </font>
      <fill>
        <patternFill>
          <bgColor theme="7" tint="0.79998168889431442"/>
        </patternFill>
      </fill>
    </dxf>
    <dxf>
      <font>
        <color theme="5" tint="0.39994506668294322"/>
      </font>
      <fill>
        <patternFill>
          <bgColor theme="5" tint="0.79998168889431442"/>
        </patternFill>
      </fill>
    </dxf>
    <dxf>
      <font>
        <color rgb="FFBEDCAC"/>
      </font>
      <fill>
        <patternFill>
          <bgColor rgb="FFE2EFDA"/>
        </patternFill>
      </fill>
    </dxf>
    <dxf>
      <font>
        <color rgb="FFC00000"/>
      </font>
      <fill>
        <patternFill>
          <bgColor theme="5" tint="0.79998168889431442"/>
        </patternFill>
      </fill>
    </dxf>
    <dxf>
      <font>
        <color rgb="FF008000"/>
      </font>
      <fill>
        <patternFill>
          <bgColor rgb="FFE2EFDA"/>
        </patternFill>
      </fill>
    </dxf>
    <dxf>
      <font>
        <color rgb="FF008000"/>
      </font>
      <fill>
        <patternFill>
          <bgColor rgb="FFE2EFDA"/>
        </patternFill>
      </fill>
    </dxf>
    <dxf>
      <fill>
        <patternFill>
          <bgColor theme="5" tint="0.79998168889431442"/>
        </patternFill>
      </fill>
    </dxf>
    <dxf>
      <fill>
        <patternFill>
          <bgColor theme="5" tint="0.79998168889431442"/>
        </patternFill>
      </fill>
    </dxf>
    <dxf>
      <fill>
        <patternFill>
          <bgColor theme="5" tint="0.7999816888943144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b/>
        <i val="0"/>
        <color theme="1"/>
      </font>
      <fill>
        <patternFill>
          <bgColor theme="0" tint="-0.14996795556505021"/>
        </patternFill>
      </fill>
    </dxf>
    <dxf>
      <font>
        <b/>
        <i val="0"/>
      </font>
      <fill>
        <patternFill>
          <bgColor theme="0" tint="-4.9989318521683403E-2"/>
        </patternFill>
      </fill>
    </dxf>
    <dxf>
      <font>
        <b/>
        <i val="0"/>
      </font>
      <fill>
        <patternFill>
          <bgColor theme="0" tint="-4.9989318521683403E-2"/>
        </patternFill>
      </fill>
    </dxf>
    <dxf>
      <border>
        <left style="hair">
          <color auto="1"/>
        </left>
        <right style="hair">
          <color auto="1"/>
        </right>
        <top style="hair">
          <color auto="1"/>
        </top>
        <bottom style="hair">
          <color auto="1"/>
        </bottom>
        <vertical/>
        <horizontal/>
      </border>
    </dxf>
    <dxf>
      <border>
        <right style="hair">
          <color auto="1"/>
        </right>
        <top style="hair">
          <color auto="1"/>
        </top>
        <bottom style="hair">
          <color auto="1"/>
        </bottom>
        <vertical/>
        <horizontal/>
      </border>
    </dxf>
    <dxf>
      <border>
        <left/>
        <right/>
        <top style="hair">
          <color auto="1"/>
        </top>
        <bottom style="hair">
          <color auto="1"/>
        </bottom>
        <vertical/>
        <horizontal/>
      </border>
    </dxf>
    <dxf>
      <border>
        <left style="hair">
          <color theme="1" tint="0.14996795556505021"/>
        </left>
        <right/>
        <top style="hair">
          <color theme="1" tint="0.14996795556505021"/>
        </top>
        <bottom style="hair">
          <color theme="1" tint="0.14996795556505021"/>
        </bottom>
        <vertical/>
        <horizontal/>
      </border>
    </dxf>
    <dxf>
      <fill>
        <patternFill patternType="solid">
          <fgColor indexed="64"/>
          <bgColor rgb="FFE1F5FB"/>
        </patternFill>
      </fill>
      <alignment horizontal="general" vertical="center" textRotation="0" wrapText="0" indent="0" justifyLastLine="0" shrinkToFit="0" readingOrder="0"/>
    </dxf>
    <dxf>
      <fill>
        <patternFill patternType="solid">
          <fgColor indexed="64"/>
          <bgColor rgb="FFE1F5FB"/>
        </patternFill>
      </fill>
      <alignment horizontal="general" vertical="center" textRotation="0" wrapText="0" indent="0" justifyLastLine="0" shrinkToFit="0" readingOrder="0"/>
    </dxf>
    <dxf>
      <alignment horizontal="general" vertical="center" textRotation="0" wrapText="0" indent="0" justifyLastLine="0" shrinkToFit="0" readingOrder="0"/>
    </dxf>
    <dxf>
      <border>
        <left style="thin">
          <color theme="1"/>
        </left>
      </border>
    </dxf>
    <dxf>
      <border>
        <left style="thin">
          <color theme="1"/>
        </left>
      </border>
    </dxf>
    <dxf>
      <border>
        <top style="thin">
          <color theme="1"/>
        </top>
      </border>
    </dxf>
    <dxf>
      <border>
        <top style="thin">
          <color theme="1"/>
        </top>
      </border>
    </dxf>
    <dxf>
      <font>
        <b/>
        <color theme="1"/>
      </font>
    </dxf>
    <dxf>
      <font>
        <b/>
        <color theme="1"/>
      </font>
    </dxf>
    <dxf>
      <font>
        <b/>
        <color theme="1"/>
      </font>
      <border>
        <top style="double">
          <color theme="1"/>
        </top>
      </border>
    </dxf>
    <dxf>
      <font>
        <b/>
        <color theme="0"/>
      </font>
      <fill>
        <patternFill patternType="solid">
          <fgColor theme="1"/>
          <bgColor theme="1"/>
        </patternFill>
      </fill>
    </dxf>
    <dxf>
      <font>
        <color theme="1"/>
      </font>
      <border>
        <left style="thin">
          <color theme="1"/>
        </left>
        <right style="thin">
          <color theme="1"/>
        </right>
        <top style="thin">
          <color theme="1"/>
        </top>
        <bottom style="thin">
          <color theme="1"/>
        </bottom>
        <vertical style="hair">
          <color theme="1"/>
        </vertical>
      </border>
    </dxf>
  </dxfs>
  <tableStyles count="1" defaultTableStyle="TableStyleMedium2" defaultPivotStyle="PivotStyleLight16">
    <tableStyle name="TableStyleLight8 2" pivot="0" count="9" xr9:uid="{E0DFD57B-7E68-43B6-8DB7-6B3F601F8225}">
      <tableStyleElement type="wholeTable" dxfId="252"/>
      <tableStyleElement type="headerRow" dxfId="251"/>
      <tableStyleElement type="totalRow" dxfId="250"/>
      <tableStyleElement type="firstColumn" dxfId="249"/>
      <tableStyleElement type="lastColumn" dxfId="248"/>
      <tableStyleElement type="firstRowStripe" dxfId="247"/>
      <tableStyleElement type="secondRowStripe" dxfId="246"/>
      <tableStyleElement type="firstColumnStripe" dxfId="245"/>
      <tableStyleElement type="secondColumnStripe" dxfId="244"/>
    </tableStyle>
  </tableStyles>
  <colors>
    <mruColors>
      <color rgb="FFE1F5FB"/>
      <color rgb="FF0C5165"/>
      <color rgb="FFE2EFDA"/>
      <color rgb="FF008000"/>
      <color rgb="FFD3E7C7"/>
      <color rgb="FFB9C4B4"/>
      <color rgb="FFBEDCAC"/>
      <color rgb="FFEBFC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alcChain" Target="calcChai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517504051666491E-3"/>
          <c:y val="0.25247582307245148"/>
          <c:w val="0.98665794132473583"/>
          <c:h val="0.74408550441261956"/>
        </c:manualLayout>
      </c:layout>
      <c:barChart>
        <c:barDir val="col"/>
        <c:grouping val="stacked"/>
        <c:varyColors val="0"/>
        <c:ser>
          <c:idx val="1"/>
          <c:order val="0"/>
          <c:spPr>
            <a:solidFill>
              <a:srgbClr val="C00000"/>
            </a:solidFill>
            <a:ln>
              <a:noFill/>
            </a:ln>
            <a:effectLst>
              <a:outerShdw blurRad="50800" dist="38100" dir="2700000" algn="tl" rotWithShape="0">
                <a:prstClr val="black">
                  <a:alpha val="40000"/>
                </a:prstClr>
              </a:outerShdw>
            </a:effectLst>
          </c:spPr>
          <c:invertIfNegative val="0"/>
          <c:dPt>
            <c:idx val="0"/>
            <c:invertIfNegative val="0"/>
            <c:bubble3D val="0"/>
            <c:spPr>
              <a:solidFill>
                <a:srgbClr val="008000"/>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1-8DD5-42A8-8284-367AAD83476C}"/>
              </c:ext>
            </c:extLst>
          </c:dPt>
          <c:dPt>
            <c:idx val="1"/>
            <c:invertIfNegative val="0"/>
            <c:bubble3D val="0"/>
            <c:spPr>
              <a:solidFill>
                <a:schemeClr val="accent4">
                  <a:lumMod val="60000"/>
                  <a:lumOff val="40000"/>
                </a:schemeClr>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0-8DD5-42A8-8284-367AAD83476C}"/>
              </c:ext>
            </c:extLst>
          </c:dPt>
          <c:val>
            <c:numRef>
              <c:f>GÅRDSINFO!$G$34:$I$34</c:f>
              <c:numCache>
                <c:formatCode>#\ ##0;\-#\ ##0;\-</c:formatCode>
                <c:ptCount val="3"/>
                <c:pt idx="0">
                  <c:v>1</c:v>
                </c:pt>
                <c:pt idx="1">
                  <c:v>13</c:v>
                </c:pt>
                <c:pt idx="2">
                  <c:v>19</c:v>
                </c:pt>
              </c:numCache>
            </c:numRef>
          </c:val>
          <c:extLst>
            <c:ext xmlns:c16="http://schemas.microsoft.com/office/drawing/2014/chart" uri="{C3380CC4-5D6E-409C-BE32-E72D297353CC}">
              <c16:uniqueId val="{00000000-98DB-4BED-AA55-31DC86D2DAAC}"/>
            </c:ext>
          </c:extLst>
        </c:ser>
        <c:dLbls>
          <c:showLegendKey val="0"/>
          <c:showVal val="0"/>
          <c:showCatName val="0"/>
          <c:showSerName val="0"/>
          <c:showPercent val="0"/>
          <c:showBubbleSize val="0"/>
        </c:dLbls>
        <c:gapWidth val="300"/>
        <c:overlap val="100"/>
        <c:axId val="208202192"/>
        <c:axId val="208201232"/>
      </c:barChart>
      <c:catAx>
        <c:axId val="208202192"/>
        <c:scaling>
          <c:orientation val="minMax"/>
        </c:scaling>
        <c:delete val="1"/>
        <c:axPos val="b"/>
        <c:numFmt formatCode="General" sourceLinked="1"/>
        <c:majorTickMark val="none"/>
        <c:minorTickMark val="none"/>
        <c:tickLblPos val="nextTo"/>
        <c:crossAx val="208201232"/>
        <c:crosses val="autoZero"/>
        <c:auto val="1"/>
        <c:lblAlgn val="ctr"/>
        <c:lblOffset val="100"/>
        <c:noMultiLvlLbl val="0"/>
      </c:catAx>
      <c:valAx>
        <c:axId val="208201232"/>
        <c:scaling>
          <c:orientation val="minMax"/>
        </c:scaling>
        <c:delete val="1"/>
        <c:axPos val="l"/>
        <c:numFmt formatCode="#\ ##0;\-#\ ##0;\-" sourceLinked="1"/>
        <c:majorTickMark val="none"/>
        <c:minorTickMark val="none"/>
        <c:tickLblPos val="nextTo"/>
        <c:crossAx val="208202192"/>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image" Target="../media/image6.png"/><Relationship Id="rId7" Type="http://schemas.openxmlformats.org/officeDocument/2006/relationships/chart" Target="../charts/chart1.xml"/><Relationship Id="rId12" Type="http://schemas.openxmlformats.org/officeDocument/2006/relationships/image" Target="../media/image3.png"/><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image" Target="../media/image9.svg"/><Relationship Id="rId11" Type="http://schemas.openxmlformats.org/officeDocument/2006/relationships/image" Target="../media/image11.svg"/><Relationship Id="rId5" Type="http://schemas.openxmlformats.org/officeDocument/2006/relationships/image" Target="../media/image8.png"/><Relationship Id="rId10" Type="http://schemas.openxmlformats.org/officeDocument/2006/relationships/image" Target="../media/image10.png"/><Relationship Id="rId4" Type="http://schemas.openxmlformats.org/officeDocument/2006/relationships/image" Target="../media/image7.svg"/><Relationship Id="rId9"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4</xdr:col>
      <xdr:colOff>141515</xdr:colOff>
      <xdr:row>9</xdr:row>
      <xdr:rowOff>76199</xdr:rowOff>
    </xdr:from>
    <xdr:to>
      <xdr:col>15</xdr:col>
      <xdr:colOff>751114</xdr:colOff>
      <xdr:row>10</xdr:row>
      <xdr:rowOff>22254</xdr:rowOff>
    </xdr:to>
    <xdr:sp macro="" textlink="">
      <xdr:nvSpPr>
        <xdr:cNvPr id="2" name="textruta 1">
          <a:extLst>
            <a:ext uri="{FF2B5EF4-FFF2-40B4-BE49-F238E27FC236}">
              <a16:creationId xmlns:a16="http://schemas.microsoft.com/office/drawing/2014/main" id="{6B527BF9-A94F-4A13-A728-8A7CE4406E10}"/>
            </a:ext>
          </a:extLst>
        </xdr:cNvPr>
        <xdr:cNvSpPr txBox="1"/>
      </xdr:nvSpPr>
      <xdr:spPr>
        <a:xfrm>
          <a:off x="527278" y="1847849"/>
          <a:ext cx="8377236" cy="2913093"/>
        </a:xfrm>
        <a:prstGeom prst="rect">
          <a:avLst/>
        </a:prstGeom>
        <a:solidFill>
          <a:schemeClr val="bg1"/>
        </a:solidFill>
        <a:ln w="3175" cmpd="sng">
          <a:solidFill>
            <a:srgbClr val="1F4E78"/>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endParaRPr lang="en-US" sz="1000">
            <a:solidFill>
              <a:schemeClr val="dk1"/>
            </a:solidFill>
            <a:latin typeface="+mn-lt"/>
            <a:ea typeface="+mn-lt"/>
            <a:cs typeface="+mn-lt"/>
          </a:endParaRPr>
        </a:p>
        <a:p>
          <a:pPr marL="0" indent="0"/>
          <a:r>
            <a:rPr lang="en-US" sz="1000">
              <a:solidFill>
                <a:schemeClr val="dk1"/>
              </a:solidFill>
              <a:latin typeface="+mn-lt"/>
              <a:ea typeface="+mn-lt"/>
              <a:cs typeface="+mn-lt"/>
            </a:rPr>
            <a:t>Med anledning av utbrottet av afrikansk svinpest (ASF) i Fagersta under hösten 2023 ökade intresset för att höja smittskyddet på de svenska grisgårdarna. För att få genomföra förflyttningar av exempelvis djur och avelsmaterial (såsom sperma från galtstationer) inom eller från en smittad zon ställs det särskilt höga biosäkerhetskrav på gårdarna. I regel är det bara av</a:t>
          </a:r>
          <a:r>
            <a:rPr lang="en-US" sz="1000" baseline="0">
              <a:solidFill>
                <a:schemeClr val="dk1"/>
              </a:solidFill>
              <a:latin typeface="+mn-lt"/>
              <a:ea typeface="+mn-lt"/>
              <a:cs typeface="+mn-lt"/>
            </a:rPr>
            <a:t> Jordbruksverket</a:t>
          </a:r>
          <a:r>
            <a:rPr lang="en-US" sz="1000">
              <a:solidFill>
                <a:schemeClr val="dk1"/>
              </a:solidFill>
              <a:latin typeface="+mn-lt"/>
              <a:ea typeface="+mn-lt"/>
              <a:cs typeface="+mn-lt"/>
            </a:rPr>
            <a:t> ”godkända anläggningar” som får genomföra förflyttningar. En godkänd anläggning är en gård som uppfyller de omfattande biosäkerhetskraven som finns i </a:t>
          </a:r>
          <a:r>
            <a:rPr lang="en-US" sz="1100">
              <a:solidFill>
                <a:schemeClr val="dk1"/>
              </a:solidFill>
              <a:effectLst/>
              <a:latin typeface="+mn-lt"/>
              <a:ea typeface="+mn-ea"/>
              <a:cs typeface="+mn-cs"/>
            </a:rPr>
            <a:t>EU’s ASF-förordning</a:t>
          </a:r>
          <a:r>
            <a:rPr lang="en-US" sz="1000">
              <a:solidFill>
                <a:schemeClr val="dk1"/>
              </a:solidFill>
              <a:latin typeface="+mn-lt"/>
              <a:ea typeface="+mn-lt"/>
              <a:cs typeface="+mn-lt"/>
            </a:rPr>
            <a:t>. Kraven finns specificerade i bilaga III till förordningen och omfattar exempelvis krav på stängsling, logistik</a:t>
          </a:r>
          <a:r>
            <a:rPr lang="en-US" sz="1000" baseline="0">
              <a:solidFill>
                <a:schemeClr val="dk1"/>
              </a:solidFill>
              <a:latin typeface="+mn-lt"/>
              <a:ea typeface="+mn-lt"/>
              <a:cs typeface="+mn-lt"/>
            </a:rPr>
            <a:t> </a:t>
          </a:r>
          <a:r>
            <a:rPr lang="en-US" sz="1000">
              <a:solidFill>
                <a:schemeClr val="dk1"/>
              </a:solidFill>
              <a:latin typeface="+mn-lt"/>
              <a:ea typeface="+mn-lt"/>
              <a:cs typeface="+mn-lt"/>
            </a:rPr>
            <a:t>på anläggningen, biosäkerhetsplan, hygienåtgärder och journalföring. </a:t>
          </a:r>
        </a:p>
        <a:p>
          <a:pPr marL="0" indent="0"/>
          <a:r>
            <a:rPr lang="en-US" sz="1000">
              <a:solidFill>
                <a:schemeClr val="dk1"/>
              </a:solidFill>
              <a:latin typeface="+mn-lt"/>
              <a:ea typeface="+mn-lt"/>
              <a:cs typeface="+mn-lt"/>
            </a:rPr>
            <a:t>Det frivilliga smittskyddsprogrammet Smittsäkrad besättning gris (SSB Gris) är ett kontrollprogram godkänt av Jordbruksverket som drivs av Gård &amp; Djurhälsan i samarbete med Sveriges Grisföretagare, Lundens Djurhälsovård och Distriktsveterinärerna. Programmet har sedan hösten 2020 erhållit medel inom ramen för Livsmedelsstrategins Vildsvinspaket för att utveckla en ny ASF-status inom programmet. ASF-statusen</a:t>
          </a:r>
          <a:r>
            <a:rPr lang="en-US" sz="1000" baseline="0">
              <a:solidFill>
                <a:schemeClr val="dk1"/>
              </a:solidFill>
              <a:latin typeface="+mn-lt"/>
              <a:ea typeface="+mn-lt"/>
              <a:cs typeface="+mn-lt"/>
            </a:rPr>
            <a:t> </a:t>
          </a:r>
          <a:r>
            <a:rPr lang="en-US" sz="1000">
              <a:solidFill>
                <a:schemeClr val="dk1"/>
              </a:solidFill>
              <a:latin typeface="+mn-lt"/>
              <a:ea typeface="+mn-lt"/>
              <a:cs typeface="+mn-lt"/>
            </a:rPr>
            <a:t>godkändes av Jordbruksverket hösten 2023. En besättning som är ansluten till statusen uppfyller de tuffa biosäkerhetskrav som finns i bilaga III till EU’s ASF-förordning</a:t>
          </a:r>
          <a:r>
            <a:rPr lang="en-US" sz="1000" baseline="0">
              <a:solidFill>
                <a:schemeClr val="dk1"/>
              </a:solidFill>
              <a:latin typeface="+mn-lt"/>
              <a:ea typeface="+mn-lt"/>
              <a:cs typeface="+mn-lt"/>
            </a:rPr>
            <a:t> </a:t>
          </a:r>
          <a:r>
            <a:rPr lang="en-US" sz="1000">
              <a:solidFill>
                <a:schemeClr val="dk1"/>
              </a:solidFill>
              <a:latin typeface="+mn-lt"/>
              <a:ea typeface="+mn-lt"/>
              <a:cs typeface="+mn-lt"/>
            </a:rPr>
            <a:t>och blir då en så kallad godkänd anläggning som kan fortsätta hålla och förflytta grisar inom</a:t>
          </a:r>
          <a:r>
            <a:rPr lang="en-US" sz="1000" baseline="0">
              <a:solidFill>
                <a:schemeClr val="dk1"/>
              </a:solidFill>
              <a:latin typeface="+mn-lt"/>
              <a:ea typeface="+mn-lt"/>
              <a:cs typeface="+mn-lt"/>
            </a:rPr>
            <a:t> och</a:t>
          </a:r>
          <a:r>
            <a:rPr lang="en-US" sz="1000">
              <a:solidFill>
                <a:schemeClr val="dk1"/>
              </a:solidFill>
              <a:latin typeface="+mn-lt"/>
              <a:ea typeface="+mn-lt"/>
              <a:cs typeface="+mn-lt"/>
            </a:rPr>
            <a:t> från en smittad zon.</a:t>
          </a:r>
        </a:p>
        <a:p>
          <a:pPr marL="0" indent="0"/>
          <a:endParaRPr lang="en-US" sz="1000">
            <a:solidFill>
              <a:schemeClr val="dk1"/>
            </a:solidFill>
            <a:latin typeface="+mn-lt"/>
            <a:ea typeface="+mn-lt"/>
            <a:cs typeface="+mn-lt"/>
          </a:endParaRPr>
        </a:p>
        <a:p>
          <a:pPr marL="0" indent="0"/>
          <a:r>
            <a:rPr lang="en-US" sz="1000">
              <a:solidFill>
                <a:schemeClr val="dk1"/>
              </a:solidFill>
              <a:latin typeface="+mn-lt"/>
              <a:ea typeface="+mn-lt"/>
              <a:cs typeface="+mn-lt"/>
            </a:rPr>
            <a:t>Då biosäkerhetskraven är omfattande och</a:t>
          </a:r>
          <a:r>
            <a:rPr lang="en-US" sz="1000" baseline="0">
              <a:solidFill>
                <a:schemeClr val="dk1"/>
              </a:solidFill>
              <a:latin typeface="+mn-lt"/>
              <a:ea typeface="+mn-lt"/>
              <a:cs typeface="+mn-lt"/>
            </a:rPr>
            <a:t> investeringsbidrag saknas finns en stor risk </a:t>
          </a:r>
          <a:r>
            <a:rPr lang="en-US" sz="1000">
              <a:solidFill>
                <a:schemeClr val="dk1"/>
              </a:solidFill>
              <a:latin typeface="+mn-lt"/>
              <a:ea typeface="+mn-lt"/>
              <a:cs typeface="+mn-lt"/>
            </a:rPr>
            <a:t>för en minskad svensk grisproduktion i tillfälle av ett nytt utbrott av ASF i ett område med en stor tamgrishållning. Det är därför viktigt att kunna räkna fram kostnader för grisnäringen att uppnå ASF-status. I ett samarbete mellan Sveriges Grisföretagare (projektägare), LRF Kött, Gård &amp; Djurhälsan (projektledare) och Smittsäkrad Besättning Gris har denna kalkyl tagits fram. Underlaget är också värdefullt i kommunikation och påverkansarbete för en kompensation med nationella medel för de merkostnader som en anslutning till ASF-status innebär.</a:t>
          </a:r>
        </a:p>
        <a:p>
          <a:pPr marL="0" indent="0"/>
          <a:endParaRPr lang="en-US" sz="1000">
            <a:solidFill>
              <a:schemeClr val="dk1"/>
            </a:solidFill>
            <a:latin typeface="+mn-lt"/>
            <a:ea typeface="+mn-lt"/>
            <a:cs typeface="+mn-lt"/>
          </a:endParaRPr>
        </a:p>
        <a:p>
          <a:pPr marL="0" indent="0"/>
          <a:endParaRPr lang="en-US" sz="1000">
            <a:solidFill>
              <a:schemeClr val="dk1"/>
            </a:solidFill>
            <a:latin typeface="+mn-lt"/>
            <a:ea typeface="+mn-lt"/>
            <a:cs typeface="+mn-lt"/>
          </a:endParaRPr>
        </a:p>
        <a:p>
          <a:pPr marL="0" indent="0"/>
          <a:endParaRPr lang="en-US" sz="1000">
            <a:solidFill>
              <a:schemeClr val="dk1"/>
            </a:solidFill>
            <a:latin typeface="+mn-lt"/>
            <a:ea typeface="+mn-lt"/>
            <a:cs typeface="+mn-lt"/>
          </a:endParaRPr>
        </a:p>
      </xdr:txBody>
    </xdr:sp>
    <xdr:clientData/>
  </xdr:twoCellAnchor>
  <xdr:twoCellAnchor>
    <xdr:from>
      <xdr:col>4</xdr:col>
      <xdr:colOff>141515</xdr:colOff>
      <xdr:row>16</xdr:row>
      <xdr:rowOff>76199</xdr:rowOff>
    </xdr:from>
    <xdr:to>
      <xdr:col>15</xdr:col>
      <xdr:colOff>751114</xdr:colOff>
      <xdr:row>17</xdr:row>
      <xdr:rowOff>97922</xdr:rowOff>
    </xdr:to>
    <xdr:sp macro="" textlink="">
      <xdr:nvSpPr>
        <xdr:cNvPr id="3" name="textruta 2">
          <a:extLst>
            <a:ext uri="{FF2B5EF4-FFF2-40B4-BE49-F238E27FC236}">
              <a16:creationId xmlns:a16="http://schemas.microsoft.com/office/drawing/2014/main" id="{B0A2BFAE-F9E2-46E3-86FA-5B565F4F7A1E}"/>
            </a:ext>
          </a:extLst>
        </xdr:cNvPr>
        <xdr:cNvSpPr txBox="1"/>
      </xdr:nvSpPr>
      <xdr:spPr>
        <a:xfrm>
          <a:off x="527278" y="8667749"/>
          <a:ext cx="8377236" cy="5222373"/>
        </a:xfrm>
        <a:prstGeom prst="rect">
          <a:avLst/>
        </a:prstGeom>
        <a:solidFill>
          <a:schemeClr val="bg1"/>
        </a:solidFill>
        <a:ln w="3175" cmpd="sng">
          <a:solidFill>
            <a:srgbClr val="1F4E78"/>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000" b="1">
              <a:solidFill>
                <a:schemeClr val="dk1"/>
              </a:solidFill>
              <a:effectLst/>
              <a:latin typeface="+mn-lt"/>
              <a:ea typeface="+mn-ea"/>
              <a:cs typeface="+mn-cs"/>
            </a:rPr>
            <a:t>Gårdsinfo:</a:t>
          </a:r>
          <a:r>
            <a:rPr lang="sv-SE" sz="1000">
              <a:solidFill>
                <a:schemeClr val="dk1"/>
              </a:solidFill>
              <a:effectLst/>
              <a:latin typeface="+mn-lt"/>
              <a:ea typeface="+mn-ea"/>
              <a:cs typeface="+mn-cs"/>
            </a:rPr>
            <a:t> </a:t>
          </a:r>
        </a:p>
        <a:p>
          <a:r>
            <a:rPr lang="sv-SE" sz="1000">
              <a:solidFill>
                <a:schemeClr val="dk1"/>
              </a:solidFill>
              <a:effectLst/>
              <a:latin typeface="+mn-lt"/>
              <a:ea typeface="+mn-ea"/>
              <a:cs typeface="+mn-cs"/>
            </a:rPr>
            <a:t>Här anger du de allmänna uppgifterna om gården, såsom gårdens namn, besättningens detaljer och datum för när mallen har fyllts i.</a:t>
          </a:r>
        </a:p>
        <a:p>
          <a:endParaRPr lang="sv-SE" sz="1000" b="1">
            <a:solidFill>
              <a:schemeClr val="dk1"/>
            </a:solidFill>
            <a:effectLst/>
            <a:latin typeface="+mn-lt"/>
            <a:ea typeface="+mn-ea"/>
            <a:cs typeface="+mn-cs"/>
          </a:endParaRPr>
        </a:p>
        <a:p>
          <a:r>
            <a:rPr lang="sv-SE" sz="1000" b="1">
              <a:solidFill>
                <a:schemeClr val="dk1"/>
              </a:solidFill>
              <a:effectLst/>
              <a:latin typeface="+mn-lt"/>
              <a:ea typeface="+mn-ea"/>
              <a:cs typeface="+mn-cs"/>
            </a:rPr>
            <a:t>Frågeformulär:</a:t>
          </a:r>
        </a:p>
        <a:p>
          <a:r>
            <a:rPr lang="sv-SE" sz="1000" b="0">
              <a:solidFill>
                <a:schemeClr val="dk1"/>
              </a:solidFill>
              <a:effectLst/>
              <a:latin typeface="+mn-lt"/>
              <a:ea typeface="+mn-ea"/>
              <a:cs typeface="+mn-cs"/>
            </a:rPr>
            <a:t>Frågeformulären omfattar alla krav som måste uppfyllas för att en gård ska kunna uppnå</a:t>
          </a:r>
          <a:r>
            <a:rPr lang="sv-SE" sz="1000" b="0" baseline="0">
              <a:solidFill>
                <a:schemeClr val="dk1"/>
              </a:solidFill>
              <a:effectLst/>
              <a:latin typeface="+mn-lt"/>
              <a:ea typeface="+mn-ea"/>
              <a:cs typeface="+mn-cs"/>
            </a:rPr>
            <a:t> SSB Gris </a:t>
          </a:r>
          <a:r>
            <a:rPr lang="sv-SE" sz="1000" b="0">
              <a:solidFill>
                <a:schemeClr val="dk1"/>
              </a:solidFill>
              <a:effectLst/>
              <a:latin typeface="+mn-lt"/>
              <a:ea typeface="+mn-ea"/>
              <a:cs typeface="+mn-cs"/>
            </a:rPr>
            <a:t>ASF-status</a:t>
          </a:r>
          <a:r>
            <a:rPr lang="sv-SE" sz="1000" b="0" baseline="0">
              <a:solidFill>
                <a:schemeClr val="dk1"/>
              </a:solidFill>
              <a:effectLst/>
              <a:latin typeface="+mn-lt"/>
              <a:ea typeface="+mn-ea"/>
              <a:cs typeface="+mn-cs"/>
            </a:rPr>
            <a:t> och därmed uppfylla kraven för en godkänd anläggning i en smittad zon</a:t>
          </a:r>
          <a:r>
            <a:rPr lang="sv-SE" sz="1000" b="0">
              <a:solidFill>
                <a:schemeClr val="dk1"/>
              </a:solidFill>
              <a:effectLst/>
              <a:latin typeface="+mn-lt"/>
              <a:ea typeface="+mn-ea"/>
              <a:cs typeface="+mn-cs"/>
            </a:rPr>
            <a:t>. Genom att besvara samtliga frågor får man en tydlig översikt över vilka krav gården redan uppfyller och vilka som återstår att uppfylla.</a:t>
          </a:r>
        </a:p>
        <a:p>
          <a:endParaRPr lang="sv-SE" sz="1000" b="0">
            <a:solidFill>
              <a:schemeClr val="dk1"/>
            </a:solidFill>
            <a:effectLst/>
            <a:latin typeface="+mn-lt"/>
            <a:ea typeface="+mn-ea"/>
            <a:cs typeface="+mn-cs"/>
          </a:endParaRPr>
        </a:p>
        <a:p>
          <a:r>
            <a:rPr lang="sv-SE" sz="1000" b="0">
              <a:solidFill>
                <a:schemeClr val="dk1"/>
              </a:solidFill>
              <a:effectLst/>
              <a:latin typeface="+mn-lt"/>
              <a:ea typeface="+mn-ea"/>
              <a:cs typeface="+mn-cs"/>
            </a:rPr>
            <a:t>Underlaget erbjuder även rekommendationer om hur man kan uppfylla de olika kraven och ger möjlighet att beräkna de kostnader som är förknippade med att uppnå och bibehålla ASF-status.</a:t>
          </a:r>
        </a:p>
        <a:p>
          <a:endParaRPr lang="sv-SE" sz="1000" b="0">
            <a:solidFill>
              <a:schemeClr val="dk1"/>
            </a:solidFill>
            <a:effectLst/>
            <a:latin typeface="+mn-lt"/>
            <a:ea typeface="+mn-ea"/>
            <a:cs typeface="+mn-cs"/>
          </a:endParaRPr>
        </a:p>
        <a:p>
          <a:endParaRPr lang="sv-SE" sz="1000" b="1">
            <a:solidFill>
              <a:schemeClr val="dk1"/>
            </a:solidFill>
            <a:effectLst/>
            <a:latin typeface="+mn-lt"/>
            <a:ea typeface="+mn-ea"/>
            <a:cs typeface="+mn-cs"/>
          </a:endParaRPr>
        </a:p>
        <a:p>
          <a:r>
            <a:rPr lang="sv-SE" sz="1000" b="1">
              <a:solidFill>
                <a:schemeClr val="dk1"/>
              </a:solidFill>
              <a:effectLst/>
              <a:latin typeface="+mn-lt"/>
              <a:ea typeface="+mn-ea"/>
              <a:cs typeface="+mn-cs"/>
            </a:rPr>
            <a:t>Enskilda kalkyler: </a:t>
          </a:r>
        </a:p>
        <a:p>
          <a:pPr marL="0" marR="0" lvl="0" indent="0" defTabSz="914400" eaLnBrk="1" fontAlgn="auto" latinLnBrk="0" hangingPunct="1">
            <a:lnSpc>
              <a:spcPct val="100000"/>
            </a:lnSpc>
            <a:spcBef>
              <a:spcPts val="0"/>
            </a:spcBef>
            <a:spcAft>
              <a:spcPts val="0"/>
            </a:spcAft>
            <a:buClrTx/>
            <a:buSzTx/>
            <a:buFontTx/>
            <a:buNone/>
            <a:tabLst/>
            <a:defRPr/>
          </a:pPr>
          <a:r>
            <a:rPr lang="sv-SE" sz="1000">
              <a:solidFill>
                <a:sysClr val="windowText" lastClr="000000"/>
              </a:solidFill>
              <a:effectLst/>
              <a:latin typeface="+mn-lt"/>
              <a:ea typeface="+mn-ea"/>
              <a:cs typeface="+mn-cs"/>
            </a:rPr>
            <a:t>Gå igenom varje kalkyl och uppdatera med de uppgifter utifrån gårdens förutsättningar. När alla kalkyler är klara går det att utläsa resultatet Gårdsinfo sidan.  </a:t>
          </a:r>
        </a:p>
        <a:p>
          <a:endParaRPr lang="sv-SE" sz="1000">
            <a:solidFill>
              <a:schemeClr val="dk1"/>
            </a:solidFill>
            <a:effectLst/>
            <a:latin typeface="+mn-lt"/>
            <a:ea typeface="+mn-ea"/>
            <a:cs typeface="+mn-cs"/>
          </a:endParaRPr>
        </a:p>
        <a:p>
          <a:endParaRPr lang="sv-SE" sz="1100">
            <a:solidFill>
              <a:schemeClr val="dk1"/>
            </a:solidFill>
            <a:effectLst/>
            <a:latin typeface="+mn-lt"/>
            <a:ea typeface="+mn-ea"/>
            <a:cs typeface="+mn-cs"/>
          </a:endParaRPr>
        </a:p>
        <a:p>
          <a:endParaRPr lang="sv-SE" sz="1100">
            <a:effectLst/>
          </a:endParaRPr>
        </a:p>
      </xdr:txBody>
    </xdr:sp>
    <xdr:clientData/>
  </xdr:twoCellAnchor>
  <xdr:twoCellAnchor>
    <xdr:from>
      <xdr:col>4</xdr:col>
      <xdr:colOff>141515</xdr:colOff>
      <xdr:row>12</xdr:row>
      <xdr:rowOff>76200</xdr:rowOff>
    </xdr:from>
    <xdr:to>
      <xdr:col>15</xdr:col>
      <xdr:colOff>751114</xdr:colOff>
      <xdr:row>12</xdr:row>
      <xdr:rowOff>2425759</xdr:rowOff>
    </xdr:to>
    <xdr:sp macro="" textlink="">
      <xdr:nvSpPr>
        <xdr:cNvPr id="4" name="textruta 3">
          <a:extLst>
            <a:ext uri="{FF2B5EF4-FFF2-40B4-BE49-F238E27FC236}">
              <a16:creationId xmlns:a16="http://schemas.microsoft.com/office/drawing/2014/main" id="{7A39A7C5-B3D7-4663-87EE-A153C737D43D}"/>
            </a:ext>
          </a:extLst>
        </xdr:cNvPr>
        <xdr:cNvSpPr txBox="1"/>
      </xdr:nvSpPr>
      <xdr:spPr>
        <a:xfrm>
          <a:off x="527278" y="5305425"/>
          <a:ext cx="8377236" cy="2349559"/>
        </a:xfrm>
        <a:prstGeom prst="rect">
          <a:avLst/>
        </a:prstGeom>
        <a:solidFill>
          <a:schemeClr val="bg1"/>
        </a:solidFill>
        <a:ln w="3175" cmpd="sng">
          <a:solidFill>
            <a:srgbClr val="1F4E78"/>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sv-SE" sz="1000" b="0" i="0" baseline="0">
            <a:solidFill>
              <a:schemeClr val="dk1"/>
            </a:solidFill>
            <a:effectLst/>
            <a:latin typeface="+mn-lt"/>
            <a:ea typeface="+mn-ea"/>
            <a:cs typeface="+mn-cs"/>
          </a:endParaRPr>
        </a:p>
        <a:p>
          <a:r>
            <a:rPr lang="sv-SE" sz="1000" b="0" i="0" baseline="0">
              <a:solidFill>
                <a:schemeClr val="dk1"/>
              </a:solidFill>
              <a:effectLst/>
              <a:latin typeface="+mn-lt"/>
              <a:ea typeface="+mn-ea"/>
              <a:cs typeface="+mn-cs"/>
            </a:rPr>
            <a:t>Mallen fungerar som ett gemensamt verktyg för kommunikation och påverkansarbete med syftet att få investeringsstöd för de merkostnader som anslutning till SSB Gris ASF-status innebär för den svenska grisnäringen på gårdsnivå.</a:t>
          </a:r>
        </a:p>
        <a:p>
          <a:endParaRPr lang="sv-SE" sz="1000" b="0" i="0" baseline="0">
            <a:solidFill>
              <a:schemeClr val="dk1"/>
            </a:solidFill>
            <a:effectLst/>
            <a:latin typeface="+mn-lt"/>
            <a:ea typeface="+mn-ea"/>
            <a:cs typeface="+mn-cs"/>
          </a:endParaRPr>
        </a:p>
        <a:p>
          <a:r>
            <a:rPr lang="sv-SE" sz="1000" b="0" i="0" baseline="0">
              <a:solidFill>
                <a:schemeClr val="dk1"/>
              </a:solidFill>
              <a:effectLst/>
              <a:latin typeface="+mn-lt"/>
              <a:ea typeface="+mn-ea"/>
              <a:cs typeface="+mn-cs"/>
            </a:rPr>
            <a:t>Den kan även användas av enskilda grisföretagare för att beräkna de kostnader som är förknippade med att uppnå ASF-status på den egna gården.</a:t>
          </a:r>
        </a:p>
        <a:p>
          <a:endParaRPr lang="sv-SE" sz="1200" b="0" i="0" baseline="0">
            <a:solidFill>
              <a:schemeClr val="dk1"/>
            </a:solidFill>
            <a:effectLst/>
            <a:latin typeface="+mn-lt"/>
            <a:ea typeface="+mn-ea"/>
            <a:cs typeface="+mn-cs"/>
          </a:endParaRPr>
        </a:p>
        <a:p>
          <a:endParaRPr lang="sv-SE" sz="1200" b="0" i="0">
            <a:solidFill>
              <a:schemeClr val="dk1"/>
            </a:solidFill>
            <a:effectLst/>
            <a:latin typeface="+mn-lt"/>
            <a:ea typeface="+mn-ea"/>
            <a:cs typeface="+mn-cs"/>
          </a:endParaRPr>
        </a:p>
        <a:p>
          <a:endParaRPr lang="sv-SE" sz="1200">
            <a:effectLst/>
          </a:endParaRPr>
        </a:p>
      </xdr:txBody>
    </xdr:sp>
    <xdr:clientData/>
  </xdr:twoCellAnchor>
  <xdr:twoCellAnchor>
    <xdr:from>
      <xdr:col>13</xdr:col>
      <xdr:colOff>117731</xdr:colOff>
      <xdr:row>7</xdr:row>
      <xdr:rowOff>99060</xdr:rowOff>
    </xdr:from>
    <xdr:to>
      <xdr:col>15</xdr:col>
      <xdr:colOff>591018</xdr:colOff>
      <xdr:row>7</xdr:row>
      <xdr:rowOff>579965</xdr:rowOff>
    </xdr:to>
    <xdr:pic>
      <xdr:nvPicPr>
        <xdr:cNvPr id="5" name="Picture 63">
          <a:extLst>
            <a:ext uri="{FF2B5EF4-FFF2-40B4-BE49-F238E27FC236}">
              <a16:creationId xmlns:a16="http://schemas.microsoft.com/office/drawing/2014/main" id="{CC94D152-9A6E-45E8-AB2D-E200B2F8A89D}"/>
            </a:ext>
          </a:extLst>
        </xdr:cNvPr>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4943" t="6718" b="9433"/>
        <a:stretch/>
      </xdr:blipFill>
      <xdr:spPr>
        <a:xfrm>
          <a:off x="6411851" y="1303020"/>
          <a:ext cx="1921087" cy="480905"/>
        </a:xfrm>
        <a:prstGeom prst="rect">
          <a:avLst/>
        </a:prstGeom>
      </xdr:spPr>
    </xdr:pic>
    <xdr:clientData/>
  </xdr:twoCellAnchor>
  <xdr:twoCellAnchor editAs="oneCell">
    <xdr:from>
      <xdr:col>9</xdr:col>
      <xdr:colOff>106680</xdr:colOff>
      <xdr:row>7</xdr:row>
      <xdr:rowOff>116273</xdr:rowOff>
    </xdr:from>
    <xdr:to>
      <xdr:col>9</xdr:col>
      <xdr:colOff>533445</xdr:colOff>
      <xdr:row>7</xdr:row>
      <xdr:rowOff>586315</xdr:rowOff>
    </xdr:to>
    <xdr:pic>
      <xdr:nvPicPr>
        <xdr:cNvPr id="6" name="Picture 65" descr="Sveriges grisföretagare Logotyp">
          <a:extLst>
            <a:ext uri="{FF2B5EF4-FFF2-40B4-BE49-F238E27FC236}">
              <a16:creationId xmlns:a16="http://schemas.microsoft.com/office/drawing/2014/main" id="{88C1C5BF-7B1F-4D73-995E-10EBB0DC733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05200" y="1320233"/>
          <a:ext cx="426765" cy="470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422514</xdr:colOff>
      <xdr:row>7</xdr:row>
      <xdr:rowOff>152830</xdr:rowOff>
    </xdr:from>
    <xdr:to>
      <xdr:col>12</xdr:col>
      <xdr:colOff>441960</xdr:colOff>
      <xdr:row>7</xdr:row>
      <xdr:rowOff>556260</xdr:rowOff>
    </xdr:to>
    <xdr:pic>
      <xdr:nvPicPr>
        <xdr:cNvPr id="7" name="Bildobjekt 16">
          <a:extLst>
            <a:ext uri="{FF2B5EF4-FFF2-40B4-BE49-F238E27FC236}">
              <a16:creationId xmlns:a16="http://schemas.microsoft.com/office/drawing/2014/main" id="{8EFB45AA-7FE2-4E4B-91CB-52667F0CFA1B}"/>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t="1" r="-8410" b="-3363"/>
        <a:stretch/>
      </xdr:blipFill>
      <xdr:spPr>
        <a:xfrm>
          <a:off x="4544934" y="1356790"/>
          <a:ext cx="1467246" cy="403430"/>
        </a:xfrm>
        <a:prstGeom prst="rect">
          <a:avLst/>
        </a:prstGeom>
      </xdr:spPr>
    </xdr:pic>
    <xdr:clientData/>
  </xdr:twoCellAnchor>
  <xdr:twoCellAnchor>
    <xdr:from>
      <xdr:col>4</xdr:col>
      <xdr:colOff>131990</xdr:colOff>
      <xdr:row>20</xdr:row>
      <xdr:rowOff>76199</xdr:rowOff>
    </xdr:from>
    <xdr:to>
      <xdr:col>15</xdr:col>
      <xdr:colOff>703489</xdr:colOff>
      <xdr:row>20</xdr:row>
      <xdr:rowOff>1653268</xdr:rowOff>
    </xdr:to>
    <xdr:sp macro="" textlink="">
      <xdr:nvSpPr>
        <xdr:cNvPr id="9" name="textruta 8">
          <a:extLst>
            <a:ext uri="{FF2B5EF4-FFF2-40B4-BE49-F238E27FC236}">
              <a16:creationId xmlns:a16="http://schemas.microsoft.com/office/drawing/2014/main" id="{CEC86602-51CD-4F1C-8048-63266406C94B}"/>
            </a:ext>
          </a:extLst>
        </xdr:cNvPr>
        <xdr:cNvSpPr txBox="1"/>
      </xdr:nvSpPr>
      <xdr:spPr>
        <a:xfrm>
          <a:off x="485776" y="12880520"/>
          <a:ext cx="7783284" cy="1577069"/>
        </a:xfrm>
        <a:prstGeom prst="rect">
          <a:avLst/>
        </a:prstGeom>
        <a:solidFill>
          <a:schemeClr val="bg1"/>
        </a:solidFill>
        <a:ln w="3175" cmpd="sng">
          <a:solidFill>
            <a:srgbClr val="1F4E78"/>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a:t>Vi vill rikta ett stort tack till de producenter som har delat med sig av sina faktiska kostnader för att ansluta sig till ASF-status inom smittskyddsprogrammet Smittsäkrad besättning gris (SSB Gris).</a:t>
          </a:r>
        </a:p>
        <a:p>
          <a:endParaRPr lang="sv-SE"/>
        </a:p>
        <a:p>
          <a:r>
            <a:rPr lang="sv-SE"/>
            <a:t>Ett särskilt tack vill vi även framföra till NOVAB för deras värdefulla bidrag i att ta fram generella byggkostnader till kalkylen.</a:t>
          </a:r>
        </a:p>
        <a:p>
          <a:endParaRPr lang="sv-SE" sz="1100">
            <a:solidFill>
              <a:schemeClr val="dk1"/>
            </a:solidFill>
            <a:effectLst/>
            <a:latin typeface="+mn-lt"/>
            <a:ea typeface="+mn-ea"/>
            <a:cs typeface="+mn-cs"/>
          </a:endParaRPr>
        </a:p>
        <a:p>
          <a:endParaRPr lang="sv-SE" sz="1100">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190500</xdr:colOff>
      <xdr:row>10</xdr:row>
      <xdr:rowOff>106679</xdr:rowOff>
    </xdr:from>
    <xdr:to>
      <xdr:col>23</xdr:col>
      <xdr:colOff>449580</xdr:colOff>
      <xdr:row>38</xdr:row>
      <xdr:rowOff>274319</xdr:rowOff>
    </xdr:to>
    <xdr:grpSp>
      <xdr:nvGrpSpPr>
        <xdr:cNvPr id="2" name="Group 1">
          <a:extLst>
            <a:ext uri="{FF2B5EF4-FFF2-40B4-BE49-F238E27FC236}">
              <a16:creationId xmlns:a16="http://schemas.microsoft.com/office/drawing/2014/main" id="{C9C100B5-8416-43BD-94CC-34393434937E}"/>
            </a:ext>
          </a:extLst>
        </xdr:cNvPr>
        <xdr:cNvGrpSpPr/>
      </xdr:nvGrpSpPr>
      <xdr:grpSpPr>
        <a:xfrm>
          <a:off x="14211300" y="2173604"/>
          <a:ext cx="3307080" cy="8254365"/>
          <a:chOff x="13441680" y="2171700"/>
          <a:chExt cx="3383280" cy="3733800"/>
        </a:xfrm>
      </xdr:grpSpPr>
      <xdr:sp macro="" textlink="">
        <xdr:nvSpPr>
          <xdr:cNvPr id="3" name="Rectangle 2">
            <a:extLst>
              <a:ext uri="{FF2B5EF4-FFF2-40B4-BE49-F238E27FC236}">
                <a16:creationId xmlns:a16="http://schemas.microsoft.com/office/drawing/2014/main" id="{0BFE5D7C-F8D9-411B-BB35-43E4549FA072}"/>
              </a:ext>
            </a:extLst>
          </xdr:cNvPr>
          <xdr:cNvSpPr/>
        </xdr:nvSpPr>
        <xdr:spPr>
          <a:xfrm>
            <a:off x="13441680" y="2171700"/>
            <a:ext cx="3383280" cy="373380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fLocksText="0">
        <xdr:nvSpPr>
          <xdr:cNvPr id="4" name="TextBox 3">
            <a:extLst>
              <a:ext uri="{FF2B5EF4-FFF2-40B4-BE49-F238E27FC236}">
                <a16:creationId xmlns:a16="http://schemas.microsoft.com/office/drawing/2014/main" id="{03F90087-98D3-E48C-998F-7299C7750DC5}"/>
              </a:ext>
            </a:extLst>
          </xdr:cNvPr>
          <xdr:cNvSpPr txBox="1"/>
        </xdr:nvSpPr>
        <xdr:spPr>
          <a:xfrm>
            <a:off x="13495020" y="406908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Gör</a:t>
            </a:r>
            <a:r>
              <a:rPr lang="en-US" sz="1200" b="1" baseline="0">
                <a:solidFill>
                  <a:schemeClr val="tx1"/>
                </a:solidFill>
              </a:rPr>
              <a:t> kalkylen gårdsspecifik:</a:t>
            </a:r>
            <a:endParaRPr lang="en-US" sz="1200" b="1">
              <a:solidFill>
                <a:schemeClr val="tx1"/>
              </a:solidFill>
            </a:endParaRPr>
          </a:p>
          <a:p>
            <a:endParaRPr lang="en-US" sz="1000"/>
          </a:p>
          <a:p>
            <a:endParaRPr lang="en-US" sz="1000">
              <a:solidFill>
                <a:sysClr val="windowText" lastClr="000000"/>
              </a:solidFill>
            </a:endParaRPr>
          </a:p>
          <a:p>
            <a:r>
              <a:rPr lang="en-US" sz="1000">
                <a:solidFill>
                  <a:sysClr val="windowText" lastClr="000000"/>
                </a:solidFill>
              </a:rPr>
              <a:t>1. Bocka ur de alternativ som</a:t>
            </a:r>
            <a:r>
              <a:rPr lang="en-US" sz="1000" baseline="0">
                <a:solidFill>
                  <a:sysClr val="windowText" lastClr="000000"/>
                </a:solidFill>
              </a:rPr>
              <a:t> inte är relevanta </a:t>
            </a:r>
            <a:r>
              <a:rPr lang="en-US" sz="1000" baseline="0"/>
              <a:t>för din gård</a:t>
            </a:r>
          </a:p>
          <a:p>
            <a:r>
              <a:rPr lang="en-US" sz="1000" baseline="0"/>
              <a:t>2. Ändra kvantitet, kostnad och arbetskostnad vid behov.</a:t>
            </a:r>
          </a:p>
          <a:p>
            <a:r>
              <a:rPr lang="en-US" sz="1000" baseline="0"/>
              <a:t>3. Lägg till nya poster om något saknas</a:t>
            </a:r>
          </a:p>
          <a:p>
            <a:r>
              <a:rPr lang="en-US" sz="1000" baseline="0"/>
              <a:t>4. Skriv en kommentar vid behov.</a:t>
            </a:r>
          </a:p>
          <a:p>
            <a:endParaRPr lang="en-US" sz="1000" baseline="0"/>
          </a:p>
          <a:p>
            <a:r>
              <a:rPr lang="en-US" sz="1600" b="1" baseline="0"/>
              <a:t>Klart!</a:t>
            </a:r>
          </a:p>
          <a:p>
            <a:endParaRPr lang="en-US" sz="1000"/>
          </a:p>
        </xdr:txBody>
      </xdr:sp>
      <xdr:sp macro="" textlink="" fLocksText="0">
        <xdr:nvSpPr>
          <xdr:cNvPr id="6" name="TextBox 5">
            <a:extLst>
              <a:ext uri="{FF2B5EF4-FFF2-40B4-BE49-F238E27FC236}">
                <a16:creationId xmlns:a16="http://schemas.microsoft.com/office/drawing/2014/main" id="{5A734ABF-04DB-6086-5B79-B7E4883799F3}"/>
              </a:ext>
            </a:extLst>
          </xdr:cNvPr>
          <xdr:cNvSpPr txBox="1"/>
        </xdr:nvSpPr>
        <xdr:spPr>
          <a:xfrm>
            <a:off x="13495020" y="222504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Beskrivning</a:t>
            </a:r>
            <a:r>
              <a:rPr lang="en-US" sz="1200" b="1" baseline="0">
                <a:solidFill>
                  <a:schemeClr val="tx1"/>
                </a:solidFill>
              </a:rPr>
              <a:t>:</a:t>
            </a:r>
            <a:endParaRPr lang="en-US" sz="1200" b="1">
              <a:solidFill>
                <a:schemeClr val="tx1"/>
              </a:solidFill>
            </a:endParaRPr>
          </a:p>
          <a:p>
            <a:endParaRPr lang="en-US" sz="1000"/>
          </a:p>
          <a:p>
            <a:r>
              <a:rPr lang="en-US" sz="1000" baseline="0"/>
              <a:t>För att minska risken för smittspridning används besättningens egen utrustning i form av redskap, verktyg, instrument och liknande i största möjliga utsträckning. Genom att ha dedikerade redskap för besättningen minimeras risken för att smittor förs in från andra miljöer.</a:t>
            </a:r>
          </a:p>
          <a:p>
            <a:endParaRPr lang="en-US" sz="1000" baseline="0"/>
          </a:p>
          <a:p>
            <a:r>
              <a:rPr lang="en-US" sz="1000" baseline="0"/>
              <a:t>I de fall där det är nödvändigt att använda utrustning från andra håll, följs strikta hygienrutiner. Utrustningen tvättas och desinficeras noggrant innan den används i besättningen, vilket säkerställer att den är fri från smittämnen och inte utgör en risk för djuren. Denna process är en viktig del av smittskyddsarbetet och bidrar till att upprätthålla en hög nivå av djurhälsa och säkerhet inom besättningen.</a:t>
            </a:r>
          </a:p>
          <a:p>
            <a:endParaRPr lang="en-US" sz="1000" baseline="0"/>
          </a:p>
          <a:p>
            <a:r>
              <a:rPr lang="en-US" sz="1000" baseline="0"/>
              <a:t>Genom att följa dessa rutiner stärker man gårdens smittskydd och skapar en tryggare miljö för både djur och personal.</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182880</xdr:colOff>
      <xdr:row>11</xdr:row>
      <xdr:rowOff>15239</xdr:rowOff>
    </xdr:from>
    <xdr:to>
      <xdr:col>23</xdr:col>
      <xdr:colOff>441960</xdr:colOff>
      <xdr:row>38</xdr:row>
      <xdr:rowOff>209549</xdr:rowOff>
    </xdr:to>
    <xdr:grpSp>
      <xdr:nvGrpSpPr>
        <xdr:cNvPr id="2" name="Group 1">
          <a:extLst>
            <a:ext uri="{FF2B5EF4-FFF2-40B4-BE49-F238E27FC236}">
              <a16:creationId xmlns:a16="http://schemas.microsoft.com/office/drawing/2014/main" id="{D204A734-D9D7-4CAB-9DB7-5589EF6CC3EC}"/>
            </a:ext>
          </a:extLst>
        </xdr:cNvPr>
        <xdr:cNvGrpSpPr/>
      </xdr:nvGrpSpPr>
      <xdr:grpSpPr>
        <a:xfrm>
          <a:off x="14203680" y="2205989"/>
          <a:ext cx="3307080" cy="8157210"/>
          <a:chOff x="13441680" y="2171700"/>
          <a:chExt cx="3383280" cy="3733800"/>
        </a:xfrm>
      </xdr:grpSpPr>
      <xdr:sp macro="" textlink="">
        <xdr:nvSpPr>
          <xdr:cNvPr id="3" name="Rectangle 2">
            <a:extLst>
              <a:ext uri="{FF2B5EF4-FFF2-40B4-BE49-F238E27FC236}">
                <a16:creationId xmlns:a16="http://schemas.microsoft.com/office/drawing/2014/main" id="{D86C05CC-462E-A448-8CA6-EDCEE93202D7}"/>
              </a:ext>
            </a:extLst>
          </xdr:cNvPr>
          <xdr:cNvSpPr/>
        </xdr:nvSpPr>
        <xdr:spPr>
          <a:xfrm>
            <a:off x="13441680" y="2171700"/>
            <a:ext cx="3383280" cy="373380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fLocksText="0">
        <xdr:nvSpPr>
          <xdr:cNvPr id="4" name="TextBox 3">
            <a:extLst>
              <a:ext uri="{FF2B5EF4-FFF2-40B4-BE49-F238E27FC236}">
                <a16:creationId xmlns:a16="http://schemas.microsoft.com/office/drawing/2014/main" id="{54964852-D38E-D4BF-BAAA-EC33C35BAEF1}"/>
              </a:ext>
            </a:extLst>
          </xdr:cNvPr>
          <xdr:cNvSpPr txBox="1"/>
        </xdr:nvSpPr>
        <xdr:spPr>
          <a:xfrm>
            <a:off x="13495020" y="406908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Gör</a:t>
            </a:r>
            <a:r>
              <a:rPr lang="en-US" sz="1200" b="1" baseline="0">
                <a:solidFill>
                  <a:schemeClr val="tx1"/>
                </a:solidFill>
              </a:rPr>
              <a:t> kalkylen gårdsspecifik:</a:t>
            </a:r>
            <a:endParaRPr lang="en-US" sz="1200" b="1">
              <a:solidFill>
                <a:schemeClr val="tx1"/>
              </a:solidFill>
            </a:endParaRPr>
          </a:p>
          <a:p>
            <a:endParaRPr lang="en-US" sz="1000"/>
          </a:p>
          <a:p>
            <a:endParaRPr lang="en-US" sz="1000">
              <a:solidFill>
                <a:sysClr val="windowText" lastClr="000000"/>
              </a:solidFill>
            </a:endParaRPr>
          </a:p>
          <a:p>
            <a:r>
              <a:rPr lang="en-US" sz="1000">
                <a:solidFill>
                  <a:sysClr val="windowText" lastClr="000000"/>
                </a:solidFill>
              </a:rPr>
              <a:t>1. Bocka ur de alternativ som</a:t>
            </a:r>
            <a:r>
              <a:rPr lang="en-US" sz="1000" baseline="0">
                <a:solidFill>
                  <a:sysClr val="windowText" lastClr="000000"/>
                </a:solidFill>
              </a:rPr>
              <a:t> inte är relevanta </a:t>
            </a:r>
            <a:r>
              <a:rPr lang="en-US" sz="1000" baseline="0"/>
              <a:t>för din gård</a:t>
            </a:r>
          </a:p>
          <a:p>
            <a:r>
              <a:rPr lang="en-US" sz="1000" baseline="0"/>
              <a:t>2. Ändra kvantitet, kostnad och arbetskostnad vid behov.</a:t>
            </a:r>
          </a:p>
          <a:p>
            <a:r>
              <a:rPr lang="en-US" sz="1000" baseline="0"/>
              <a:t>3. Lägg till nya poster om något saknas</a:t>
            </a:r>
          </a:p>
          <a:p>
            <a:r>
              <a:rPr lang="en-US" sz="1000" baseline="0"/>
              <a:t>4. Skriv en kommentar vid behov.</a:t>
            </a:r>
          </a:p>
          <a:p>
            <a:endParaRPr lang="en-US" sz="1000" baseline="0"/>
          </a:p>
          <a:p>
            <a:r>
              <a:rPr lang="en-US" sz="1600" b="1" baseline="0"/>
              <a:t>Klart!</a:t>
            </a:r>
          </a:p>
          <a:p>
            <a:endParaRPr lang="en-US" sz="1000"/>
          </a:p>
        </xdr:txBody>
      </xdr:sp>
      <xdr:sp macro="" textlink="" fLocksText="0">
        <xdr:nvSpPr>
          <xdr:cNvPr id="6" name="TextBox 5">
            <a:extLst>
              <a:ext uri="{FF2B5EF4-FFF2-40B4-BE49-F238E27FC236}">
                <a16:creationId xmlns:a16="http://schemas.microsoft.com/office/drawing/2014/main" id="{96FD443E-D813-24A0-73FF-B4E1E214B929}"/>
              </a:ext>
            </a:extLst>
          </xdr:cNvPr>
          <xdr:cNvSpPr txBox="1"/>
        </xdr:nvSpPr>
        <xdr:spPr>
          <a:xfrm>
            <a:off x="13495020" y="222504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Beskrivning</a:t>
            </a:r>
            <a:r>
              <a:rPr lang="en-US" sz="1200" b="1" baseline="0">
                <a:solidFill>
                  <a:schemeClr val="tx1"/>
                </a:solidFill>
              </a:rPr>
              <a:t>:</a:t>
            </a:r>
            <a:endParaRPr lang="en-US" sz="1200" b="1">
              <a:solidFill>
                <a:schemeClr val="tx1"/>
              </a:solidFill>
            </a:endParaRPr>
          </a:p>
          <a:p>
            <a:endParaRPr lang="en-US" sz="1000"/>
          </a:p>
          <a:p>
            <a:r>
              <a:rPr lang="en-US" sz="1000" baseline="0"/>
              <a:t>För att minimera smittspridning och säkerställa en hög hygienstandard på gården är det viktigt att ha tillgång till rena och dammfria besökskläder för alla som vistas i närheten av djuren. Att hålla besökskläderna i gott skick innebär kostnader för regelbunden tvätt och eventuell ersättning av slitna plagg.</a:t>
            </a:r>
          </a:p>
          <a:p>
            <a:endParaRPr lang="en-US" sz="1000" baseline="0"/>
          </a:p>
          <a:p>
            <a:r>
              <a:rPr lang="en-US" sz="1000" baseline="0"/>
              <a:t>Denna kostnad är dock en investering i gårdens smittskydd och djurhälsa. Genom att erbjuda rena kläder till besökare minskar risken för att smittor och skadliga partiklar förs in i och ut ur besättningen. Detta är särskilt viktigt för att skydda gårdens djur och för att uppfylla smittskyddskraven som gäller inom djurhållningen.</a:t>
            </a:r>
          </a:p>
          <a:p>
            <a:endParaRPr lang="en-US" sz="1000" baseline="0"/>
          </a:p>
          <a:p>
            <a:r>
              <a:rPr lang="en-US" sz="1000" baseline="0"/>
              <a:t>Kostnaderna omfattar tvättservice, lagerhållning av extra plagg och regelbundet underhåll för att säkerställa att alla besökare får tillgång till hygieniska och skyddande kläder. Genom att investera i rena besökskläder främjar man både en säker och professionell miljö.</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18</xdr:col>
      <xdr:colOff>152400</xdr:colOff>
      <xdr:row>10</xdr:row>
      <xdr:rowOff>106679</xdr:rowOff>
    </xdr:from>
    <xdr:to>
      <xdr:col>23</xdr:col>
      <xdr:colOff>411480</xdr:colOff>
      <xdr:row>40</xdr:row>
      <xdr:rowOff>264795</xdr:rowOff>
    </xdr:to>
    <xdr:grpSp>
      <xdr:nvGrpSpPr>
        <xdr:cNvPr id="2" name="Group 1">
          <a:extLst>
            <a:ext uri="{FF2B5EF4-FFF2-40B4-BE49-F238E27FC236}">
              <a16:creationId xmlns:a16="http://schemas.microsoft.com/office/drawing/2014/main" id="{FD9E41C7-26B3-4A31-B638-192323509270}"/>
            </a:ext>
          </a:extLst>
        </xdr:cNvPr>
        <xdr:cNvGrpSpPr/>
      </xdr:nvGrpSpPr>
      <xdr:grpSpPr>
        <a:xfrm>
          <a:off x="14173200" y="2173604"/>
          <a:ext cx="3307080" cy="8873491"/>
          <a:chOff x="13441680" y="2171700"/>
          <a:chExt cx="3383280" cy="3733800"/>
        </a:xfrm>
      </xdr:grpSpPr>
      <xdr:sp macro="" textlink="">
        <xdr:nvSpPr>
          <xdr:cNvPr id="3" name="Rectangle 2">
            <a:extLst>
              <a:ext uri="{FF2B5EF4-FFF2-40B4-BE49-F238E27FC236}">
                <a16:creationId xmlns:a16="http://schemas.microsoft.com/office/drawing/2014/main" id="{D0523DE5-131E-A7EA-7459-7477A77D88A2}"/>
              </a:ext>
            </a:extLst>
          </xdr:cNvPr>
          <xdr:cNvSpPr/>
        </xdr:nvSpPr>
        <xdr:spPr>
          <a:xfrm>
            <a:off x="13441680" y="2171700"/>
            <a:ext cx="3383280" cy="373380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fLocksText="0">
        <xdr:nvSpPr>
          <xdr:cNvPr id="4" name="TextBox 3">
            <a:extLst>
              <a:ext uri="{FF2B5EF4-FFF2-40B4-BE49-F238E27FC236}">
                <a16:creationId xmlns:a16="http://schemas.microsoft.com/office/drawing/2014/main" id="{6090737D-A73A-CC1C-107D-1EC638042D35}"/>
              </a:ext>
            </a:extLst>
          </xdr:cNvPr>
          <xdr:cNvSpPr txBox="1"/>
        </xdr:nvSpPr>
        <xdr:spPr>
          <a:xfrm>
            <a:off x="13495020" y="406908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Gör</a:t>
            </a:r>
            <a:r>
              <a:rPr lang="en-US" sz="1200" b="1" baseline="0">
                <a:solidFill>
                  <a:schemeClr val="tx1"/>
                </a:solidFill>
              </a:rPr>
              <a:t> kalkylen gårdsspecifik:</a:t>
            </a:r>
            <a:endParaRPr lang="en-US" sz="1200" b="1">
              <a:solidFill>
                <a:schemeClr val="tx1"/>
              </a:solidFill>
            </a:endParaRPr>
          </a:p>
          <a:p>
            <a:endParaRPr lang="en-US" sz="1000"/>
          </a:p>
          <a:p>
            <a:endParaRPr lang="en-US" sz="1000"/>
          </a:p>
          <a:p>
            <a:r>
              <a:rPr lang="en-US" sz="1000"/>
              <a:t>1. Bocka ur de alternativ som</a:t>
            </a:r>
            <a:r>
              <a:rPr lang="en-US" sz="1000" baseline="0"/>
              <a:t> </a:t>
            </a:r>
            <a:r>
              <a:rPr lang="en-US" sz="1000" baseline="0">
                <a:solidFill>
                  <a:sysClr val="windowText" lastClr="000000"/>
                </a:solidFill>
              </a:rPr>
              <a:t>inte är relevanta fö</a:t>
            </a:r>
            <a:r>
              <a:rPr lang="en-US" sz="1000" baseline="0"/>
              <a:t>r din gård</a:t>
            </a:r>
          </a:p>
          <a:p>
            <a:r>
              <a:rPr lang="en-US" sz="1000" baseline="0"/>
              <a:t>2. Ändra kvantitet, kostnad och arbetskostnad vid behov.</a:t>
            </a:r>
          </a:p>
          <a:p>
            <a:r>
              <a:rPr lang="en-US" sz="1000" baseline="0"/>
              <a:t>3. Lägg till nya poster om något saknas</a:t>
            </a:r>
          </a:p>
          <a:p>
            <a:r>
              <a:rPr lang="en-US" sz="1000" baseline="0"/>
              <a:t>4. Skriv en kommentar vid behov.</a:t>
            </a:r>
          </a:p>
          <a:p>
            <a:endParaRPr lang="en-US" sz="1000" baseline="0"/>
          </a:p>
          <a:p>
            <a:r>
              <a:rPr lang="en-US" sz="1600" b="1" baseline="0"/>
              <a:t>Klart!</a:t>
            </a:r>
          </a:p>
          <a:p>
            <a:endParaRPr lang="en-US" sz="1000"/>
          </a:p>
        </xdr:txBody>
      </xdr:sp>
      <xdr:sp macro="" textlink="" fLocksText="0">
        <xdr:nvSpPr>
          <xdr:cNvPr id="6" name="TextBox 5">
            <a:extLst>
              <a:ext uri="{FF2B5EF4-FFF2-40B4-BE49-F238E27FC236}">
                <a16:creationId xmlns:a16="http://schemas.microsoft.com/office/drawing/2014/main" id="{700AB3A0-BE2C-D0D9-E973-3FDF0C28CB27}"/>
              </a:ext>
            </a:extLst>
          </xdr:cNvPr>
          <xdr:cNvSpPr txBox="1"/>
        </xdr:nvSpPr>
        <xdr:spPr>
          <a:xfrm>
            <a:off x="13495020" y="222504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Beskrivning</a:t>
            </a:r>
            <a:r>
              <a:rPr lang="en-US" sz="1200" b="1" baseline="0">
                <a:solidFill>
                  <a:schemeClr val="tx1"/>
                </a:solidFill>
              </a:rPr>
              <a:t> exempel gård:</a:t>
            </a:r>
            <a:endParaRPr lang="en-US" sz="1200" b="1">
              <a:solidFill>
                <a:schemeClr val="tx1"/>
              </a:solidFill>
            </a:endParaRPr>
          </a:p>
          <a:p>
            <a:endParaRPr lang="en-US" sz="1000"/>
          </a:p>
          <a:p>
            <a:r>
              <a:rPr lang="en-US" sz="1000" baseline="0"/>
              <a:t>När personalen behöver vara frånvarande på grund av karens efter en utlandsvistelse innebär det kostnader för verksamheten. Denna karenstid är nödvändig för att säkerställa att smittor inte förs in i besättningen, vilket är en viktig del av smittskyddsarbetet.</a:t>
            </a:r>
          </a:p>
          <a:p>
            <a:endParaRPr lang="en-US" sz="1000" baseline="0"/>
          </a:p>
          <a:p>
            <a:r>
              <a:rPr lang="en-US" sz="1000" baseline="0"/>
              <a:t>Kostnaden kan omfatta lönekostnader för frånvarande personal, samt eventuella kostnader för att anställa tillfällig personal eller övertidsersättning för övrig personal som behöver täcka upp för de som är i karantän. Denna extra belastning kan påverka verksamhetens effektivitet och produktivitet, särskilt om flera medarbetare är frånvarande samtidigt.</a:t>
            </a:r>
          </a:p>
          <a:p>
            <a:endParaRPr lang="en-US" sz="1000" baseline="0"/>
          </a:p>
          <a:p>
            <a:r>
              <a:rPr lang="en-US" sz="1000" baseline="0"/>
              <a:t>Att räkna in dessa kostnader i smittskyddsbudgeten är viktigt för att kunna planera och förutse ekonomiska konsekvenser av att följa nödvändiga smittskyddsåtgärder. Även om det innebär en ekonomisk belastning på kort sikt, bidrar karenstiden till att säkerställa en tryggare och smittsäkrare miljö för både djur och personal på lång sikt.</a:t>
            </a:r>
          </a:p>
          <a:p>
            <a:endParaRPr lang="en-US" sz="1000" baseline="0"/>
          </a:p>
          <a:p>
            <a:endParaRPr lang="en-US" sz="1000"/>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18</xdr:col>
      <xdr:colOff>213360</xdr:colOff>
      <xdr:row>11</xdr:row>
      <xdr:rowOff>0</xdr:rowOff>
    </xdr:from>
    <xdr:to>
      <xdr:col>23</xdr:col>
      <xdr:colOff>472440</xdr:colOff>
      <xdr:row>22</xdr:row>
      <xdr:rowOff>213360</xdr:rowOff>
    </xdr:to>
    <xdr:grpSp>
      <xdr:nvGrpSpPr>
        <xdr:cNvPr id="2" name="Group 1">
          <a:extLst>
            <a:ext uri="{FF2B5EF4-FFF2-40B4-BE49-F238E27FC236}">
              <a16:creationId xmlns:a16="http://schemas.microsoft.com/office/drawing/2014/main" id="{01F373C1-5C1E-4C2E-AC14-B394F6466149}"/>
            </a:ext>
          </a:extLst>
        </xdr:cNvPr>
        <xdr:cNvGrpSpPr/>
      </xdr:nvGrpSpPr>
      <xdr:grpSpPr>
        <a:xfrm>
          <a:off x="14234160" y="2190750"/>
          <a:ext cx="3307080" cy="3670935"/>
          <a:chOff x="13441680" y="2171700"/>
          <a:chExt cx="3383280" cy="3733800"/>
        </a:xfrm>
      </xdr:grpSpPr>
      <xdr:sp macro="" textlink="">
        <xdr:nvSpPr>
          <xdr:cNvPr id="3" name="Rectangle 2">
            <a:extLst>
              <a:ext uri="{FF2B5EF4-FFF2-40B4-BE49-F238E27FC236}">
                <a16:creationId xmlns:a16="http://schemas.microsoft.com/office/drawing/2014/main" id="{AAAF3F21-1A5F-7F8F-38F0-6EFD554101C4}"/>
              </a:ext>
            </a:extLst>
          </xdr:cNvPr>
          <xdr:cNvSpPr/>
        </xdr:nvSpPr>
        <xdr:spPr>
          <a:xfrm>
            <a:off x="13441680" y="2171700"/>
            <a:ext cx="3383280" cy="373380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fLocksText="0">
        <xdr:nvSpPr>
          <xdr:cNvPr id="4" name="TextBox 3">
            <a:extLst>
              <a:ext uri="{FF2B5EF4-FFF2-40B4-BE49-F238E27FC236}">
                <a16:creationId xmlns:a16="http://schemas.microsoft.com/office/drawing/2014/main" id="{C10CFFA2-059E-34CC-B5F4-21A0F58D84C7}"/>
              </a:ext>
            </a:extLst>
          </xdr:cNvPr>
          <xdr:cNvSpPr txBox="1"/>
        </xdr:nvSpPr>
        <xdr:spPr>
          <a:xfrm>
            <a:off x="13495020" y="406908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Gör</a:t>
            </a:r>
            <a:r>
              <a:rPr lang="en-US" sz="1200" b="1" baseline="0">
                <a:solidFill>
                  <a:schemeClr val="tx1"/>
                </a:solidFill>
              </a:rPr>
              <a:t> kalkylen gårdsspecifik:</a:t>
            </a:r>
            <a:endParaRPr lang="en-US" sz="1200" b="1">
              <a:solidFill>
                <a:schemeClr val="tx1"/>
              </a:solidFill>
            </a:endParaRPr>
          </a:p>
          <a:p>
            <a:endParaRPr lang="en-US" sz="1000"/>
          </a:p>
          <a:p>
            <a:endParaRPr lang="en-US" sz="1000">
              <a:solidFill>
                <a:sysClr val="windowText" lastClr="000000"/>
              </a:solidFill>
            </a:endParaRPr>
          </a:p>
          <a:p>
            <a:r>
              <a:rPr lang="en-US" sz="1000">
                <a:solidFill>
                  <a:sysClr val="windowText" lastClr="000000"/>
                </a:solidFill>
              </a:rPr>
              <a:t>1. Bocka ur de alternativ som</a:t>
            </a:r>
            <a:r>
              <a:rPr lang="en-US" sz="1000" baseline="0">
                <a:solidFill>
                  <a:sysClr val="windowText" lastClr="000000"/>
                </a:solidFill>
              </a:rPr>
              <a:t> inte är relevanta för din </a:t>
            </a:r>
            <a:r>
              <a:rPr lang="en-US" sz="1000" baseline="0"/>
              <a:t>gård</a:t>
            </a:r>
          </a:p>
          <a:p>
            <a:r>
              <a:rPr lang="en-US" sz="1000" baseline="0"/>
              <a:t>2. Ändra kvantitet, kostnad och arbetskostnad vid behov.</a:t>
            </a:r>
          </a:p>
          <a:p>
            <a:r>
              <a:rPr lang="en-US" sz="1000" baseline="0"/>
              <a:t>3. Lägg till nya poster om något saknas</a:t>
            </a:r>
          </a:p>
          <a:p>
            <a:r>
              <a:rPr lang="en-US" sz="1000" baseline="0"/>
              <a:t>4. Skriv en kommentar vid behov.</a:t>
            </a:r>
          </a:p>
          <a:p>
            <a:endParaRPr lang="en-US" sz="1000" baseline="0"/>
          </a:p>
          <a:p>
            <a:r>
              <a:rPr lang="en-US" sz="1600" b="1" baseline="0"/>
              <a:t>Klart!</a:t>
            </a:r>
          </a:p>
          <a:p>
            <a:endParaRPr lang="en-US" sz="1000"/>
          </a:p>
        </xdr:txBody>
      </xdr:sp>
      <xdr:sp macro="" textlink="" fLocksText="0">
        <xdr:nvSpPr>
          <xdr:cNvPr id="6" name="TextBox 5">
            <a:extLst>
              <a:ext uri="{FF2B5EF4-FFF2-40B4-BE49-F238E27FC236}">
                <a16:creationId xmlns:a16="http://schemas.microsoft.com/office/drawing/2014/main" id="{0DB1D68B-12AB-AEAF-F7FB-B0D8B602EABF}"/>
              </a:ext>
            </a:extLst>
          </xdr:cNvPr>
          <xdr:cNvSpPr txBox="1"/>
        </xdr:nvSpPr>
        <xdr:spPr>
          <a:xfrm>
            <a:off x="13495020" y="222504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Beskrivning</a:t>
            </a:r>
            <a:r>
              <a:rPr lang="en-US" sz="1200" b="1" baseline="0">
                <a:solidFill>
                  <a:schemeClr val="tx1"/>
                </a:solidFill>
              </a:rPr>
              <a:t> exempel gård:</a:t>
            </a:r>
            <a:endParaRPr lang="en-US" sz="1200" b="1">
              <a:solidFill>
                <a:schemeClr val="tx1"/>
              </a:solidFill>
            </a:endParaRPr>
          </a:p>
          <a:p>
            <a:endParaRPr lang="en-US" sz="1000"/>
          </a:p>
          <a:p>
            <a:r>
              <a:rPr lang="sv-SE" sz="1000"/>
              <a:t>Kostnader för att införa specifika smittskyddsåtgärder, såsom installation av desinfektionsstationer, inköp av skyddsutrustning, sluss och anpassning av byggnader för att förhindra smittspridning, kan variera beroende på besättningens storlek och behov.</a:t>
            </a:r>
            <a:endParaRPr lang="en-US" sz="1000" baseline="0"/>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18</xdr:col>
      <xdr:colOff>137160</xdr:colOff>
      <xdr:row>10</xdr:row>
      <xdr:rowOff>114299</xdr:rowOff>
    </xdr:from>
    <xdr:to>
      <xdr:col>23</xdr:col>
      <xdr:colOff>396240</xdr:colOff>
      <xdr:row>30</xdr:row>
      <xdr:rowOff>177164</xdr:rowOff>
    </xdr:to>
    <xdr:grpSp>
      <xdr:nvGrpSpPr>
        <xdr:cNvPr id="2" name="Group 1">
          <a:extLst>
            <a:ext uri="{FF2B5EF4-FFF2-40B4-BE49-F238E27FC236}">
              <a16:creationId xmlns:a16="http://schemas.microsoft.com/office/drawing/2014/main" id="{1AE45322-A459-4B33-BFA7-0BD2D02AB48D}"/>
            </a:ext>
          </a:extLst>
        </xdr:cNvPr>
        <xdr:cNvGrpSpPr/>
      </xdr:nvGrpSpPr>
      <xdr:grpSpPr>
        <a:xfrm>
          <a:off x="14157960" y="2181224"/>
          <a:ext cx="3307080" cy="5777865"/>
          <a:chOff x="13441680" y="2171700"/>
          <a:chExt cx="3383280" cy="3733800"/>
        </a:xfrm>
      </xdr:grpSpPr>
      <xdr:sp macro="" textlink="">
        <xdr:nvSpPr>
          <xdr:cNvPr id="3" name="Rectangle 2">
            <a:extLst>
              <a:ext uri="{FF2B5EF4-FFF2-40B4-BE49-F238E27FC236}">
                <a16:creationId xmlns:a16="http://schemas.microsoft.com/office/drawing/2014/main" id="{6E6EF3BE-FC9A-85FC-452D-621B2988635E}"/>
              </a:ext>
            </a:extLst>
          </xdr:cNvPr>
          <xdr:cNvSpPr/>
        </xdr:nvSpPr>
        <xdr:spPr>
          <a:xfrm>
            <a:off x="13441680" y="2171700"/>
            <a:ext cx="3383280" cy="373380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fLocksText="0">
        <xdr:nvSpPr>
          <xdr:cNvPr id="4" name="TextBox 3">
            <a:extLst>
              <a:ext uri="{FF2B5EF4-FFF2-40B4-BE49-F238E27FC236}">
                <a16:creationId xmlns:a16="http://schemas.microsoft.com/office/drawing/2014/main" id="{3B5B6768-BEF9-22D2-2873-8F5C43F8DB7C}"/>
              </a:ext>
            </a:extLst>
          </xdr:cNvPr>
          <xdr:cNvSpPr txBox="1"/>
        </xdr:nvSpPr>
        <xdr:spPr>
          <a:xfrm>
            <a:off x="13495020" y="406908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Gör</a:t>
            </a:r>
            <a:r>
              <a:rPr lang="en-US" sz="1200" b="1" baseline="0">
                <a:solidFill>
                  <a:schemeClr val="tx1"/>
                </a:solidFill>
              </a:rPr>
              <a:t> kalkylen gårdsspecifik:</a:t>
            </a:r>
            <a:endParaRPr lang="en-US" sz="1200" b="1">
              <a:solidFill>
                <a:schemeClr val="tx1"/>
              </a:solidFill>
            </a:endParaRPr>
          </a:p>
          <a:p>
            <a:endParaRPr lang="en-US" sz="1000"/>
          </a:p>
          <a:p>
            <a:endParaRPr lang="en-US" sz="1000">
              <a:solidFill>
                <a:sysClr val="windowText" lastClr="000000"/>
              </a:solidFill>
            </a:endParaRPr>
          </a:p>
          <a:p>
            <a:r>
              <a:rPr lang="en-US" sz="1000">
                <a:solidFill>
                  <a:sysClr val="windowText" lastClr="000000"/>
                </a:solidFill>
              </a:rPr>
              <a:t>1. Bocka ur de alternativ som</a:t>
            </a:r>
            <a:r>
              <a:rPr lang="en-US" sz="1000" baseline="0">
                <a:solidFill>
                  <a:sysClr val="windowText" lastClr="000000"/>
                </a:solidFill>
              </a:rPr>
              <a:t> inte är relevanta för </a:t>
            </a:r>
            <a:r>
              <a:rPr lang="en-US" sz="1000" baseline="0"/>
              <a:t>din gård</a:t>
            </a:r>
          </a:p>
          <a:p>
            <a:r>
              <a:rPr lang="en-US" sz="1000" baseline="0"/>
              <a:t>2. Ändra kvantitet, kostnad och arbetskostnad vid behov.</a:t>
            </a:r>
          </a:p>
          <a:p>
            <a:r>
              <a:rPr lang="en-US" sz="1000" baseline="0"/>
              <a:t>3. Lägg till nya poster om något saknas</a:t>
            </a:r>
          </a:p>
          <a:p>
            <a:r>
              <a:rPr lang="en-US" sz="1000" baseline="0"/>
              <a:t>4. Skriv en kommentar vid behov.</a:t>
            </a:r>
          </a:p>
          <a:p>
            <a:endParaRPr lang="en-US" sz="1000" baseline="0"/>
          </a:p>
          <a:p>
            <a:r>
              <a:rPr lang="en-US" sz="1600" b="1" baseline="0"/>
              <a:t>Klart!</a:t>
            </a:r>
          </a:p>
          <a:p>
            <a:endParaRPr lang="en-US" sz="1000"/>
          </a:p>
        </xdr:txBody>
      </xdr:sp>
      <xdr:sp macro="" textlink="" fLocksText="0">
        <xdr:nvSpPr>
          <xdr:cNvPr id="6" name="TextBox 5">
            <a:extLst>
              <a:ext uri="{FF2B5EF4-FFF2-40B4-BE49-F238E27FC236}">
                <a16:creationId xmlns:a16="http://schemas.microsoft.com/office/drawing/2014/main" id="{699FB884-1612-397B-1419-79769B94391E}"/>
              </a:ext>
            </a:extLst>
          </xdr:cNvPr>
          <xdr:cNvSpPr txBox="1"/>
        </xdr:nvSpPr>
        <xdr:spPr>
          <a:xfrm>
            <a:off x="13495020" y="222504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Beskrivning</a:t>
            </a:r>
            <a:r>
              <a:rPr lang="en-US" sz="1200" b="1" baseline="0">
                <a:solidFill>
                  <a:schemeClr val="tx1"/>
                </a:solidFill>
              </a:rPr>
              <a:t>:</a:t>
            </a:r>
            <a:endParaRPr lang="en-US" sz="1200" b="1">
              <a:solidFill>
                <a:schemeClr val="tx1"/>
              </a:solidFill>
            </a:endParaRPr>
          </a:p>
          <a:p>
            <a:endParaRPr lang="en-US" sz="1000"/>
          </a:p>
          <a:p>
            <a:endParaRPr lang="en-US" sz="1000" baseline="0"/>
          </a:p>
          <a:p>
            <a:r>
              <a:rPr lang="sv-SE" sz="1000"/>
              <a:t>För att säkerställa smittskydd och kontroll, förs en transportlogg över alla fordon som kör in i besättningens inre område. Det inre området definieras tydligt på besättningens planskiss över anläggningen, så att det inte råder någon tvekan om vilka områden som omfattas. Området skall också vara tydligt avgränsat på gårdsplan och uppmärkt med skyltar. Endast rengjorda</a:t>
            </a:r>
            <a:r>
              <a:rPr lang="sv-SE" sz="1000" baseline="0"/>
              <a:t> fordon och redskap får köras in i det inre området. </a:t>
            </a:r>
            <a:r>
              <a:rPr lang="sv-SE" sz="1000"/>
              <a:t>Alla transporter in på området ska dokumenteras i enlighet med gällande rutiner för att upprätthålla en hög standard på säkerhet och spårbarhet.</a:t>
            </a:r>
            <a:endParaRPr lang="en-US" sz="1000"/>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18</xdr:col>
      <xdr:colOff>144780</xdr:colOff>
      <xdr:row>11</xdr:row>
      <xdr:rowOff>7620</xdr:rowOff>
    </xdr:from>
    <xdr:to>
      <xdr:col>23</xdr:col>
      <xdr:colOff>403860</xdr:colOff>
      <xdr:row>25</xdr:row>
      <xdr:rowOff>121920</xdr:rowOff>
    </xdr:to>
    <xdr:grpSp>
      <xdr:nvGrpSpPr>
        <xdr:cNvPr id="2" name="Group 1">
          <a:extLst>
            <a:ext uri="{FF2B5EF4-FFF2-40B4-BE49-F238E27FC236}">
              <a16:creationId xmlns:a16="http://schemas.microsoft.com/office/drawing/2014/main" id="{330A8D24-AB9F-4B5A-BD1F-7D249FFFCE4C}"/>
            </a:ext>
          </a:extLst>
        </xdr:cNvPr>
        <xdr:cNvGrpSpPr/>
      </xdr:nvGrpSpPr>
      <xdr:grpSpPr>
        <a:xfrm>
          <a:off x="14165580" y="2198370"/>
          <a:ext cx="3307080" cy="4514850"/>
          <a:chOff x="13441680" y="2171700"/>
          <a:chExt cx="3383280" cy="3733800"/>
        </a:xfrm>
      </xdr:grpSpPr>
      <xdr:sp macro="" textlink="">
        <xdr:nvSpPr>
          <xdr:cNvPr id="3" name="Rectangle 2">
            <a:extLst>
              <a:ext uri="{FF2B5EF4-FFF2-40B4-BE49-F238E27FC236}">
                <a16:creationId xmlns:a16="http://schemas.microsoft.com/office/drawing/2014/main" id="{54FAB482-48A6-39F8-8088-9EEDEDAE26BF}"/>
              </a:ext>
            </a:extLst>
          </xdr:cNvPr>
          <xdr:cNvSpPr/>
        </xdr:nvSpPr>
        <xdr:spPr>
          <a:xfrm>
            <a:off x="13441680" y="2171700"/>
            <a:ext cx="3383280" cy="373380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fLocksText="0">
        <xdr:nvSpPr>
          <xdr:cNvPr id="4" name="TextBox 3">
            <a:extLst>
              <a:ext uri="{FF2B5EF4-FFF2-40B4-BE49-F238E27FC236}">
                <a16:creationId xmlns:a16="http://schemas.microsoft.com/office/drawing/2014/main" id="{6076C8A8-928E-A96E-9141-8DDD5A91AF3E}"/>
              </a:ext>
            </a:extLst>
          </xdr:cNvPr>
          <xdr:cNvSpPr txBox="1"/>
        </xdr:nvSpPr>
        <xdr:spPr>
          <a:xfrm>
            <a:off x="13495020" y="4394641"/>
            <a:ext cx="3268980" cy="1457518"/>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Gör</a:t>
            </a:r>
            <a:r>
              <a:rPr lang="en-US" sz="1200" b="1" baseline="0">
                <a:solidFill>
                  <a:schemeClr val="tx1"/>
                </a:solidFill>
              </a:rPr>
              <a:t> kalkylen gårdsspecifik:</a:t>
            </a:r>
            <a:endParaRPr lang="en-US" sz="1200" b="1">
              <a:solidFill>
                <a:schemeClr val="tx1"/>
              </a:solidFill>
            </a:endParaRPr>
          </a:p>
          <a:p>
            <a:endParaRPr lang="en-US" sz="1000"/>
          </a:p>
          <a:p>
            <a:endParaRPr lang="en-US" sz="1000"/>
          </a:p>
          <a:p>
            <a:r>
              <a:rPr lang="en-US" sz="1000"/>
              <a:t>1. Bocka ur de alternativ </a:t>
            </a:r>
            <a:r>
              <a:rPr lang="en-US" sz="1000">
                <a:solidFill>
                  <a:sysClr val="windowText" lastClr="000000"/>
                </a:solidFill>
              </a:rPr>
              <a:t>som</a:t>
            </a:r>
            <a:r>
              <a:rPr lang="en-US" sz="1000" baseline="0">
                <a:solidFill>
                  <a:sysClr val="windowText" lastClr="000000"/>
                </a:solidFill>
              </a:rPr>
              <a:t> inte är relevanta </a:t>
            </a:r>
            <a:r>
              <a:rPr lang="en-US" sz="1000" baseline="0"/>
              <a:t>för din gård</a:t>
            </a:r>
          </a:p>
          <a:p>
            <a:r>
              <a:rPr lang="en-US" sz="1000" baseline="0"/>
              <a:t>2. Ändra kvantitet, kostnad och arbetskostnad vid behov.</a:t>
            </a:r>
          </a:p>
          <a:p>
            <a:r>
              <a:rPr lang="en-US" sz="1000" baseline="0"/>
              <a:t>3. Lägg till nya poster om något saknas</a:t>
            </a:r>
          </a:p>
          <a:p>
            <a:r>
              <a:rPr lang="en-US" sz="1000" baseline="0"/>
              <a:t>4. Skriv en kommentar vid behov.</a:t>
            </a:r>
          </a:p>
          <a:p>
            <a:endParaRPr lang="en-US" sz="1000" baseline="0"/>
          </a:p>
          <a:p>
            <a:r>
              <a:rPr lang="en-US" sz="1600" b="1" baseline="0"/>
              <a:t>Klart!</a:t>
            </a:r>
          </a:p>
          <a:p>
            <a:endParaRPr lang="en-US" sz="1000"/>
          </a:p>
        </xdr:txBody>
      </xdr:sp>
      <xdr:sp macro="" textlink="" fLocksText="0">
        <xdr:nvSpPr>
          <xdr:cNvPr id="6" name="TextBox 5">
            <a:extLst>
              <a:ext uri="{FF2B5EF4-FFF2-40B4-BE49-F238E27FC236}">
                <a16:creationId xmlns:a16="http://schemas.microsoft.com/office/drawing/2014/main" id="{106FAFB6-E8F0-0658-1824-FC163BCD0AC6}"/>
              </a:ext>
            </a:extLst>
          </xdr:cNvPr>
          <xdr:cNvSpPr txBox="1"/>
        </xdr:nvSpPr>
        <xdr:spPr>
          <a:xfrm>
            <a:off x="13495020" y="2225039"/>
            <a:ext cx="3268980" cy="2064337"/>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Beskrivning</a:t>
            </a:r>
            <a:r>
              <a:rPr lang="en-US" sz="1200" b="1" baseline="0">
                <a:solidFill>
                  <a:schemeClr val="tx1"/>
                </a:solidFill>
              </a:rPr>
              <a:t>:</a:t>
            </a:r>
            <a:endParaRPr lang="en-US" sz="1200" b="1">
              <a:solidFill>
                <a:schemeClr val="tx1"/>
              </a:solidFill>
            </a:endParaRPr>
          </a:p>
          <a:p>
            <a:endParaRPr lang="en-US" sz="1000"/>
          </a:p>
          <a:p>
            <a:r>
              <a:rPr lang="sv-SE" sz="1000"/>
              <a:t>En detaljerad plan upprättas för att säkerställa att djurförflyttningar och arbetsrutiner genomförs på ett sätt som minimerar risken för smittspridning inom besättningen. Planen inkluderar tydliga riktlinjer för hur djur ska flyttas mellan olika områden, rutiner för utlastning och insättning av grisar, kadaverhantering samt instruktioner för hygienrutiner,</a:t>
            </a:r>
            <a:r>
              <a:rPr lang="sv-SE" sz="1000" baseline="0"/>
              <a:t> tvätt och desinfektion av avdelningar och angränsande utrymmen</a:t>
            </a:r>
            <a:r>
              <a:rPr lang="sv-SE" sz="1000"/>
              <a:t> och arbetsflöden. Genom att följa dessa riktlinjer skapas en trygg och säker miljö för både djur och personal.</a:t>
            </a:r>
            <a:endParaRPr lang="en-US" sz="1000" baseline="0"/>
          </a:p>
          <a:p>
            <a:endParaRPr lang="en-US" sz="1000"/>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18</xdr:col>
      <xdr:colOff>167640</xdr:colOff>
      <xdr:row>11</xdr:row>
      <xdr:rowOff>7620</xdr:rowOff>
    </xdr:from>
    <xdr:to>
      <xdr:col>23</xdr:col>
      <xdr:colOff>426720</xdr:colOff>
      <xdr:row>33</xdr:row>
      <xdr:rowOff>68580</xdr:rowOff>
    </xdr:to>
    <xdr:grpSp>
      <xdr:nvGrpSpPr>
        <xdr:cNvPr id="2" name="Group 1">
          <a:extLst>
            <a:ext uri="{FF2B5EF4-FFF2-40B4-BE49-F238E27FC236}">
              <a16:creationId xmlns:a16="http://schemas.microsoft.com/office/drawing/2014/main" id="{1A24EC94-A2AE-4A19-B06A-C7F268A7B950}"/>
            </a:ext>
          </a:extLst>
        </xdr:cNvPr>
        <xdr:cNvGrpSpPr/>
      </xdr:nvGrpSpPr>
      <xdr:grpSpPr>
        <a:xfrm>
          <a:off x="14188440" y="2226945"/>
          <a:ext cx="3307080" cy="6433185"/>
          <a:chOff x="13441680" y="2171700"/>
          <a:chExt cx="3383280" cy="3733800"/>
        </a:xfrm>
      </xdr:grpSpPr>
      <xdr:sp macro="" textlink="">
        <xdr:nvSpPr>
          <xdr:cNvPr id="3" name="Rectangle 2">
            <a:extLst>
              <a:ext uri="{FF2B5EF4-FFF2-40B4-BE49-F238E27FC236}">
                <a16:creationId xmlns:a16="http://schemas.microsoft.com/office/drawing/2014/main" id="{E9E7B959-F164-EDC3-8C2B-E6D6FA69D2F2}"/>
              </a:ext>
            </a:extLst>
          </xdr:cNvPr>
          <xdr:cNvSpPr/>
        </xdr:nvSpPr>
        <xdr:spPr>
          <a:xfrm>
            <a:off x="13441680" y="2171700"/>
            <a:ext cx="3383280" cy="373380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fLocksText="0">
        <xdr:nvSpPr>
          <xdr:cNvPr id="4" name="TextBox 3">
            <a:extLst>
              <a:ext uri="{FF2B5EF4-FFF2-40B4-BE49-F238E27FC236}">
                <a16:creationId xmlns:a16="http://schemas.microsoft.com/office/drawing/2014/main" id="{8D445702-9CA6-9635-0962-DABD878F0B21}"/>
              </a:ext>
            </a:extLst>
          </xdr:cNvPr>
          <xdr:cNvSpPr txBox="1"/>
        </xdr:nvSpPr>
        <xdr:spPr>
          <a:xfrm>
            <a:off x="13495020" y="4862296"/>
            <a:ext cx="3268980" cy="989863"/>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Gör</a:t>
            </a:r>
            <a:r>
              <a:rPr lang="en-US" sz="1200" b="1" baseline="0">
                <a:solidFill>
                  <a:schemeClr val="tx1"/>
                </a:solidFill>
              </a:rPr>
              <a:t> kalkylen gårdsspecifik:</a:t>
            </a:r>
            <a:endParaRPr lang="en-US" sz="1200" b="1">
              <a:solidFill>
                <a:schemeClr val="tx1"/>
              </a:solidFill>
            </a:endParaRPr>
          </a:p>
          <a:p>
            <a:endParaRPr lang="en-US" sz="1000"/>
          </a:p>
          <a:p>
            <a:endParaRPr lang="en-US" sz="1000"/>
          </a:p>
          <a:p>
            <a:r>
              <a:rPr lang="en-US" sz="1000"/>
              <a:t>1. Bocka ur de alternativ som</a:t>
            </a:r>
            <a:r>
              <a:rPr lang="en-US" sz="1000" baseline="0"/>
              <a:t> </a:t>
            </a:r>
            <a:r>
              <a:rPr lang="en-US" sz="1000" baseline="0">
                <a:solidFill>
                  <a:sysClr val="windowText" lastClr="000000"/>
                </a:solidFill>
              </a:rPr>
              <a:t>inte är relevanta för din gård</a:t>
            </a:r>
          </a:p>
          <a:p>
            <a:r>
              <a:rPr lang="en-US" sz="1000" baseline="0"/>
              <a:t>2. Ändra kvantitet, kostnad och arbetskostnad vid behov.</a:t>
            </a:r>
          </a:p>
          <a:p>
            <a:r>
              <a:rPr lang="en-US" sz="1000" baseline="0"/>
              <a:t>3. Lägg till nya poster om något saknas</a:t>
            </a:r>
          </a:p>
          <a:p>
            <a:r>
              <a:rPr lang="en-US" sz="1000" baseline="0"/>
              <a:t>4. Skriv en kommentar vid behov.</a:t>
            </a:r>
          </a:p>
          <a:p>
            <a:endParaRPr lang="en-US" sz="1000" baseline="0"/>
          </a:p>
          <a:p>
            <a:r>
              <a:rPr lang="en-US" sz="1600" b="1" baseline="0"/>
              <a:t>Klart!</a:t>
            </a:r>
          </a:p>
          <a:p>
            <a:endParaRPr lang="en-US" sz="1000"/>
          </a:p>
        </xdr:txBody>
      </xdr:sp>
      <xdr:sp macro="" textlink="" fLocksText="0">
        <xdr:nvSpPr>
          <xdr:cNvPr id="5" name="TextBox 5">
            <a:extLst>
              <a:ext uri="{FF2B5EF4-FFF2-40B4-BE49-F238E27FC236}">
                <a16:creationId xmlns:a16="http://schemas.microsoft.com/office/drawing/2014/main" id="{7D5A8DDC-4870-E40C-BA12-F9682D4345A4}"/>
              </a:ext>
            </a:extLst>
          </xdr:cNvPr>
          <xdr:cNvSpPr txBox="1"/>
        </xdr:nvSpPr>
        <xdr:spPr>
          <a:xfrm>
            <a:off x="13495020" y="2225040"/>
            <a:ext cx="3268980" cy="2550323"/>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Beskrivning</a:t>
            </a:r>
            <a:r>
              <a:rPr lang="en-US" sz="1200" b="1" baseline="0">
                <a:solidFill>
                  <a:schemeClr val="tx1"/>
                </a:solidFill>
              </a:rPr>
              <a:t>:</a:t>
            </a:r>
          </a:p>
          <a:p>
            <a:endParaRPr lang="en-US" sz="1200" b="1" baseline="0">
              <a:solidFill>
                <a:schemeClr val="tx1"/>
              </a:solidFill>
            </a:endParaRPr>
          </a:p>
          <a:p>
            <a:r>
              <a:rPr lang="sv-SE" sz="1200"/>
              <a:t>Utleverans av grisar är en kritisk punkt i smittskyddet, och ett välutformat utlastningssystem är avgörande för att minimera risken för smittspridning mellan transportfordon och djurbesättningen. Genom att undvika luftdrag mellan lastbilen och byggnaden kan man minska risken för att smittämnen sprids via aerosoler.</a:t>
            </a:r>
          </a:p>
          <a:p>
            <a:r>
              <a:rPr lang="sv-SE" sz="1200"/>
              <a:t>Ett effektivt utlastningssystem bör vara utformat så att det möjliggör en smidig och säker övergång av djuren från stall till transportfordon. Detta kan innebära användning av en sluss eller en särskild utlastningsbrygga som är konstruerad för att minimera öppningar och luftflöden. Tätningar eller justerbara skydd mellan byggnaden och lastbilens lastutrymme kan också användas för att ytterligare reducera luftdrag.</a:t>
            </a:r>
          </a:p>
          <a:p>
            <a:endParaRPr lang="en-US" sz="1200" b="1">
              <a:solidFill>
                <a:schemeClr val="tx1"/>
              </a:solidFill>
            </a:endParaRPr>
          </a:p>
          <a:p>
            <a:endParaRPr lang="en-US" sz="1000"/>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18</xdr:col>
      <xdr:colOff>190500</xdr:colOff>
      <xdr:row>10</xdr:row>
      <xdr:rowOff>114299</xdr:rowOff>
    </xdr:from>
    <xdr:to>
      <xdr:col>23</xdr:col>
      <xdr:colOff>449580</xdr:colOff>
      <xdr:row>38</xdr:row>
      <xdr:rowOff>186689</xdr:rowOff>
    </xdr:to>
    <xdr:grpSp>
      <xdr:nvGrpSpPr>
        <xdr:cNvPr id="2" name="Group 1">
          <a:extLst>
            <a:ext uri="{FF2B5EF4-FFF2-40B4-BE49-F238E27FC236}">
              <a16:creationId xmlns:a16="http://schemas.microsoft.com/office/drawing/2014/main" id="{068B8E82-F3EA-4869-BD67-288D1B2BC9D7}"/>
            </a:ext>
          </a:extLst>
        </xdr:cNvPr>
        <xdr:cNvGrpSpPr/>
      </xdr:nvGrpSpPr>
      <xdr:grpSpPr>
        <a:xfrm>
          <a:off x="14211300" y="2181224"/>
          <a:ext cx="3307080" cy="8159115"/>
          <a:chOff x="13441680" y="2171700"/>
          <a:chExt cx="3383280" cy="3733800"/>
        </a:xfrm>
      </xdr:grpSpPr>
      <xdr:sp macro="" textlink="">
        <xdr:nvSpPr>
          <xdr:cNvPr id="3" name="Rectangle 2">
            <a:extLst>
              <a:ext uri="{FF2B5EF4-FFF2-40B4-BE49-F238E27FC236}">
                <a16:creationId xmlns:a16="http://schemas.microsoft.com/office/drawing/2014/main" id="{80C207D0-8746-44A4-99B7-A15DF743BBB2}"/>
              </a:ext>
            </a:extLst>
          </xdr:cNvPr>
          <xdr:cNvSpPr/>
        </xdr:nvSpPr>
        <xdr:spPr>
          <a:xfrm>
            <a:off x="13441680" y="2171700"/>
            <a:ext cx="3383280" cy="373380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fLocksText="0">
        <xdr:nvSpPr>
          <xdr:cNvPr id="4" name="TextBox 3">
            <a:extLst>
              <a:ext uri="{FF2B5EF4-FFF2-40B4-BE49-F238E27FC236}">
                <a16:creationId xmlns:a16="http://schemas.microsoft.com/office/drawing/2014/main" id="{D7EB6439-EBB1-B274-B107-819F368EA24F}"/>
              </a:ext>
            </a:extLst>
          </xdr:cNvPr>
          <xdr:cNvSpPr txBox="1"/>
        </xdr:nvSpPr>
        <xdr:spPr>
          <a:xfrm>
            <a:off x="13495020" y="406908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Gör</a:t>
            </a:r>
            <a:r>
              <a:rPr lang="en-US" sz="1200" b="1" baseline="0">
                <a:solidFill>
                  <a:schemeClr val="tx1"/>
                </a:solidFill>
              </a:rPr>
              <a:t> kalkylen gårdsspecifik:</a:t>
            </a:r>
            <a:endParaRPr lang="en-US" sz="1200" b="1">
              <a:solidFill>
                <a:schemeClr val="tx1"/>
              </a:solidFill>
            </a:endParaRPr>
          </a:p>
          <a:p>
            <a:endParaRPr lang="en-US" sz="1000"/>
          </a:p>
          <a:p>
            <a:endParaRPr lang="en-US" sz="1000"/>
          </a:p>
          <a:p>
            <a:r>
              <a:rPr lang="en-US" sz="1000"/>
              <a:t>1. Bocka ur de alternativ som</a:t>
            </a:r>
            <a:r>
              <a:rPr lang="en-US" sz="1000" baseline="0"/>
              <a:t> </a:t>
            </a:r>
            <a:r>
              <a:rPr lang="en-US" sz="1000" baseline="0">
                <a:solidFill>
                  <a:sysClr val="windowText" lastClr="000000"/>
                </a:solidFill>
              </a:rPr>
              <a:t>inte är relevanta </a:t>
            </a:r>
            <a:r>
              <a:rPr lang="en-US" sz="1000" baseline="0"/>
              <a:t>för din gård</a:t>
            </a:r>
          </a:p>
          <a:p>
            <a:r>
              <a:rPr lang="en-US" sz="1000" baseline="0"/>
              <a:t>2. Ändra kvantitet, kostnad och arbetskostnad vid behov.</a:t>
            </a:r>
          </a:p>
          <a:p>
            <a:r>
              <a:rPr lang="en-US" sz="1000" baseline="0"/>
              <a:t>3. Lägg till nya poster om något saknas</a:t>
            </a:r>
          </a:p>
          <a:p>
            <a:r>
              <a:rPr lang="en-US" sz="1000" baseline="0"/>
              <a:t>4. Skriv en kommentar vid behov.</a:t>
            </a:r>
          </a:p>
          <a:p>
            <a:endParaRPr lang="en-US" sz="1000" baseline="0"/>
          </a:p>
          <a:p>
            <a:r>
              <a:rPr lang="en-US" sz="1600" b="1" baseline="0"/>
              <a:t>Klart!</a:t>
            </a:r>
          </a:p>
          <a:p>
            <a:endParaRPr lang="en-US" sz="1000"/>
          </a:p>
        </xdr:txBody>
      </xdr:sp>
      <xdr:sp macro="" textlink="" fLocksText="0">
        <xdr:nvSpPr>
          <xdr:cNvPr id="6" name="TextBox 5">
            <a:extLst>
              <a:ext uri="{FF2B5EF4-FFF2-40B4-BE49-F238E27FC236}">
                <a16:creationId xmlns:a16="http://schemas.microsoft.com/office/drawing/2014/main" id="{112054C4-F191-7271-F5EB-6A2080086818}"/>
              </a:ext>
            </a:extLst>
          </xdr:cNvPr>
          <xdr:cNvSpPr txBox="1"/>
        </xdr:nvSpPr>
        <xdr:spPr>
          <a:xfrm>
            <a:off x="13495020" y="222504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Beskrivning</a:t>
            </a:r>
            <a:r>
              <a:rPr lang="en-US" sz="1200" b="1" baseline="0">
                <a:solidFill>
                  <a:schemeClr val="tx1"/>
                </a:solidFill>
              </a:rPr>
              <a:t>:</a:t>
            </a:r>
            <a:endParaRPr lang="en-US" sz="1200" b="1">
              <a:solidFill>
                <a:schemeClr val="tx1"/>
              </a:solidFill>
            </a:endParaRPr>
          </a:p>
          <a:p>
            <a:endParaRPr lang="en-US" sz="1000"/>
          </a:p>
          <a:p>
            <a:r>
              <a:rPr lang="sv-SE" sz="1000"/>
              <a:t>Inom grisproduktionen är hygien i utlastningsutrymmet en avgörande faktor för att förebygga smittspridning och säkerställa god djurhälsa.</a:t>
            </a:r>
          </a:p>
          <a:p>
            <a:endParaRPr lang="sv-SE" sz="1000"/>
          </a:p>
          <a:p>
            <a:r>
              <a:rPr lang="sv-SE" sz="1000"/>
              <a:t>I kalkylen bör du ta hänsyn till tiden som krävs för att rengöra och desinficera ytorna, mängden och typen av rengörings- och desinficeringsmedel som används, samt kostnaden för arbetskraft och material. Det är också viktigt att beakta frekvensen för rengöringen, eftersom regelbundenhet är en nyckelfaktor för att upprätthålla en hög hygienstandard.</a:t>
            </a:r>
          </a:p>
          <a:p>
            <a:endParaRPr lang="en-US" sz="1000" baseline="0"/>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18</xdr:col>
      <xdr:colOff>175260</xdr:colOff>
      <xdr:row>11</xdr:row>
      <xdr:rowOff>15239</xdr:rowOff>
    </xdr:from>
    <xdr:to>
      <xdr:col>23</xdr:col>
      <xdr:colOff>434340</xdr:colOff>
      <xdr:row>38</xdr:row>
      <xdr:rowOff>209549</xdr:rowOff>
    </xdr:to>
    <xdr:grpSp>
      <xdr:nvGrpSpPr>
        <xdr:cNvPr id="2" name="Group 1">
          <a:extLst>
            <a:ext uri="{FF2B5EF4-FFF2-40B4-BE49-F238E27FC236}">
              <a16:creationId xmlns:a16="http://schemas.microsoft.com/office/drawing/2014/main" id="{F2E04BD7-E6C3-440D-AAF0-7C10A889B6F2}"/>
            </a:ext>
          </a:extLst>
        </xdr:cNvPr>
        <xdr:cNvGrpSpPr/>
      </xdr:nvGrpSpPr>
      <xdr:grpSpPr>
        <a:xfrm>
          <a:off x="14196060" y="2205989"/>
          <a:ext cx="3307080" cy="8157210"/>
          <a:chOff x="13441680" y="2171700"/>
          <a:chExt cx="3383280" cy="3733800"/>
        </a:xfrm>
      </xdr:grpSpPr>
      <xdr:sp macro="" textlink="">
        <xdr:nvSpPr>
          <xdr:cNvPr id="3" name="Rectangle 2">
            <a:extLst>
              <a:ext uri="{FF2B5EF4-FFF2-40B4-BE49-F238E27FC236}">
                <a16:creationId xmlns:a16="http://schemas.microsoft.com/office/drawing/2014/main" id="{92AB4889-C9E8-9C07-9062-BD98D1C382E5}"/>
              </a:ext>
            </a:extLst>
          </xdr:cNvPr>
          <xdr:cNvSpPr/>
        </xdr:nvSpPr>
        <xdr:spPr>
          <a:xfrm>
            <a:off x="13441680" y="2171700"/>
            <a:ext cx="3383280" cy="373380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fLocksText="0">
        <xdr:nvSpPr>
          <xdr:cNvPr id="4" name="TextBox 3">
            <a:extLst>
              <a:ext uri="{FF2B5EF4-FFF2-40B4-BE49-F238E27FC236}">
                <a16:creationId xmlns:a16="http://schemas.microsoft.com/office/drawing/2014/main" id="{B49A4A82-AC56-0DD4-595C-72FD7954CCB8}"/>
              </a:ext>
            </a:extLst>
          </xdr:cNvPr>
          <xdr:cNvSpPr txBox="1"/>
        </xdr:nvSpPr>
        <xdr:spPr>
          <a:xfrm>
            <a:off x="13495020" y="406908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Gör</a:t>
            </a:r>
            <a:r>
              <a:rPr lang="en-US" sz="1200" b="1" baseline="0">
                <a:solidFill>
                  <a:schemeClr val="tx1"/>
                </a:solidFill>
              </a:rPr>
              <a:t> kalkylen gårdsspecifik:</a:t>
            </a:r>
            <a:endParaRPr lang="en-US" sz="1200" b="1">
              <a:solidFill>
                <a:schemeClr val="tx1"/>
              </a:solidFill>
            </a:endParaRPr>
          </a:p>
          <a:p>
            <a:endParaRPr lang="en-US" sz="1000"/>
          </a:p>
          <a:p>
            <a:endParaRPr lang="en-US" sz="1000">
              <a:solidFill>
                <a:sysClr val="windowText" lastClr="000000"/>
              </a:solidFill>
            </a:endParaRPr>
          </a:p>
          <a:p>
            <a:r>
              <a:rPr lang="en-US" sz="1000">
                <a:solidFill>
                  <a:sysClr val="windowText" lastClr="000000"/>
                </a:solidFill>
              </a:rPr>
              <a:t>1. Bocka ur de alternativ som</a:t>
            </a:r>
            <a:r>
              <a:rPr lang="en-US" sz="1000" baseline="0">
                <a:solidFill>
                  <a:sysClr val="windowText" lastClr="000000"/>
                </a:solidFill>
              </a:rPr>
              <a:t> inte är relevanta </a:t>
            </a:r>
            <a:r>
              <a:rPr lang="en-US" sz="1000" baseline="0"/>
              <a:t>för din gård</a:t>
            </a:r>
          </a:p>
          <a:p>
            <a:r>
              <a:rPr lang="en-US" sz="1000" baseline="0"/>
              <a:t>2. Ändra kvantitet, kostnad och arbetskostnad vid behov.</a:t>
            </a:r>
          </a:p>
          <a:p>
            <a:r>
              <a:rPr lang="en-US" sz="1000" baseline="0"/>
              <a:t>3. Lägg till nya poster om något saknas</a:t>
            </a:r>
          </a:p>
          <a:p>
            <a:r>
              <a:rPr lang="en-US" sz="1000" baseline="0"/>
              <a:t>4. Skriv en kommentar vid behov.</a:t>
            </a:r>
          </a:p>
          <a:p>
            <a:endParaRPr lang="en-US" sz="1000" baseline="0"/>
          </a:p>
          <a:p>
            <a:r>
              <a:rPr lang="en-US" sz="1600" b="1" baseline="0"/>
              <a:t>Klart!</a:t>
            </a:r>
          </a:p>
          <a:p>
            <a:endParaRPr lang="en-US" sz="1000"/>
          </a:p>
        </xdr:txBody>
      </xdr:sp>
      <xdr:sp macro="" textlink="" fLocksText="0">
        <xdr:nvSpPr>
          <xdr:cNvPr id="6" name="TextBox 5">
            <a:extLst>
              <a:ext uri="{FF2B5EF4-FFF2-40B4-BE49-F238E27FC236}">
                <a16:creationId xmlns:a16="http://schemas.microsoft.com/office/drawing/2014/main" id="{B5E5BABF-F240-2B45-26E7-DABB6101DB01}"/>
              </a:ext>
            </a:extLst>
          </xdr:cNvPr>
          <xdr:cNvSpPr txBox="1"/>
        </xdr:nvSpPr>
        <xdr:spPr>
          <a:xfrm>
            <a:off x="13495020" y="222504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Beskrivning</a:t>
            </a:r>
            <a:r>
              <a:rPr lang="en-US" sz="1200" b="1" baseline="0">
                <a:solidFill>
                  <a:schemeClr val="tx1"/>
                </a:solidFill>
              </a:rPr>
              <a:t>:</a:t>
            </a:r>
            <a:endParaRPr lang="en-US" sz="1200" b="1">
              <a:solidFill>
                <a:schemeClr val="tx1"/>
              </a:solidFill>
            </a:endParaRPr>
          </a:p>
          <a:p>
            <a:endParaRPr lang="en-US" sz="1000"/>
          </a:p>
          <a:p>
            <a:r>
              <a:rPr lang="sv-SE" sz="1000"/>
              <a:t>Att använda separata kläder, skor och utrustning i utlastningsutrymmet är en avgörande åtgärd för att minska risken för smittspridning mellan olika delar av besättningen. Utlastningsutrymmet är en plats där djur ofta kommer i kontakt med externa transporter, vilket innebär en ökad risk för att smittämnen kan introduceras eller spridas via människor, djur eller utrustning.</a:t>
            </a:r>
          </a:p>
          <a:p>
            <a:r>
              <a:rPr lang="sv-SE" sz="1000"/>
              <a:t>Genom att ha dedikerad utrustning och kläder för detta område undviker man att potentiella smittämnen förs vidare till andra delar av besättningen. Det skapar en tydlig barriär mellan utlastningsutrymmet och övriga produktionsområden, vilket är en central del i att upprätthålla en hög biosäkerhet.</a:t>
            </a:r>
          </a:p>
          <a:p>
            <a:r>
              <a:rPr lang="sv-SE" sz="1000"/>
              <a:t>Denna åtgärd skyddar inte bara djurens hälsa utan bidrar också till att minska kostnader relaterade till sjukdomsutbrott och produktionsstörningar. Det är en enkel, men mycket effektiv, rutin som stärker både djurhälsan och verksamhetens lönsamhet.</a:t>
            </a:r>
          </a:p>
          <a:p>
            <a:endParaRPr lang="en-US" sz="1000" baseline="0"/>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18</xdr:col>
      <xdr:colOff>152400</xdr:colOff>
      <xdr:row>10</xdr:row>
      <xdr:rowOff>106679</xdr:rowOff>
    </xdr:from>
    <xdr:to>
      <xdr:col>23</xdr:col>
      <xdr:colOff>411480</xdr:colOff>
      <xdr:row>40</xdr:row>
      <xdr:rowOff>264795</xdr:rowOff>
    </xdr:to>
    <xdr:grpSp>
      <xdr:nvGrpSpPr>
        <xdr:cNvPr id="2" name="Group 1">
          <a:extLst>
            <a:ext uri="{FF2B5EF4-FFF2-40B4-BE49-F238E27FC236}">
              <a16:creationId xmlns:a16="http://schemas.microsoft.com/office/drawing/2014/main" id="{93A93EF4-EEC3-4284-896E-B39CC7814F73}"/>
            </a:ext>
          </a:extLst>
        </xdr:cNvPr>
        <xdr:cNvGrpSpPr/>
      </xdr:nvGrpSpPr>
      <xdr:grpSpPr>
        <a:xfrm>
          <a:off x="14173200" y="2173604"/>
          <a:ext cx="3307080" cy="8873491"/>
          <a:chOff x="13441680" y="2171700"/>
          <a:chExt cx="3383280" cy="3733800"/>
        </a:xfrm>
      </xdr:grpSpPr>
      <xdr:sp macro="" textlink="">
        <xdr:nvSpPr>
          <xdr:cNvPr id="3" name="Rectangle 2">
            <a:extLst>
              <a:ext uri="{FF2B5EF4-FFF2-40B4-BE49-F238E27FC236}">
                <a16:creationId xmlns:a16="http://schemas.microsoft.com/office/drawing/2014/main" id="{5A119277-CB23-F95D-E7FE-5A63A8ECE6D6}"/>
              </a:ext>
            </a:extLst>
          </xdr:cNvPr>
          <xdr:cNvSpPr/>
        </xdr:nvSpPr>
        <xdr:spPr>
          <a:xfrm>
            <a:off x="13441680" y="2171700"/>
            <a:ext cx="3383280" cy="373380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fLocksText="0">
        <xdr:nvSpPr>
          <xdr:cNvPr id="4" name="TextBox 3">
            <a:extLst>
              <a:ext uri="{FF2B5EF4-FFF2-40B4-BE49-F238E27FC236}">
                <a16:creationId xmlns:a16="http://schemas.microsoft.com/office/drawing/2014/main" id="{5712007A-3679-EEFB-75A7-CE1E0A66924B}"/>
              </a:ext>
            </a:extLst>
          </xdr:cNvPr>
          <xdr:cNvSpPr txBox="1"/>
        </xdr:nvSpPr>
        <xdr:spPr>
          <a:xfrm>
            <a:off x="13495020" y="406908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Gör</a:t>
            </a:r>
            <a:r>
              <a:rPr lang="en-US" sz="1200" b="1" baseline="0">
                <a:solidFill>
                  <a:schemeClr val="tx1"/>
                </a:solidFill>
              </a:rPr>
              <a:t> kalkylen gårdsspecifik:</a:t>
            </a:r>
            <a:endParaRPr lang="en-US" sz="1200" b="1">
              <a:solidFill>
                <a:schemeClr val="tx1"/>
              </a:solidFill>
            </a:endParaRPr>
          </a:p>
          <a:p>
            <a:endParaRPr lang="en-US" sz="1000"/>
          </a:p>
          <a:p>
            <a:endParaRPr lang="en-US" sz="1000">
              <a:solidFill>
                <a:sysClr val="windowText" lastClr="000000"/>
              </a:solidFill>
            </a:endParaRPr>
          </a:p>
          <a:p>
            <a:r>
              <a:rPr lang="en-US" sz="1000">
                <a:solidFill>
                  <a:sysClr val="windowText" lastClr="000000"/>
                </a:solidFill>
              </a:rPr>
              <a:t>1. Bocka ur de alternativ som</a:t>
            </a:r>
            <a:r>
              <a:rPr lang="en-US" sz="1000" baseline="0">
                <a:solidFill>
                  <a:sysClr val="windowText" lastClr="000000"/>
                </a:solidFill>
              </a:rPr>
              <a:t> inte är relevanta </a:t>
            </a:r>
            <a:r>
              <a:rPr lang="en-US" sz="1000" baseline="0"/>
              <a:t>för din gård</a:t>
            </a:r>
          </a:p>
          <a:p>
            <a:r>
              <a:rPr lang="en-US" sz="1000" baseline="0"/>
              <a:t>2. Ändra kvantitet, kostnad och arbetskostnad vid behov.</a:t>
            </a:r>
          </a:p>
          <a:p>
            <a:r>
              <a:rPr lang="en-US" sz="1000" baseline="0"/>
              <a:t>3. Lägg till nya poster om något saknas</a:t>
            </a:r>
          </a:p>
          <a:p>
            <a:r>
              <a:rPr lang="en-US" sz="1000" baseline="0"/>
              <a:t>4. Skriv en kommentar vid behov.</a:t>
            </a:r>
          </a:p>
          <a:p>
            <a:endParaRPr lang="en-US" sz="1000" baseline="0"/>
          </a:p>
          <a:p>
            <a:r>
              <a:rPr lang="en-US" sz="1600" b="1" baseline="0"/>
              <a:t>Klart!</a:t>
            </a:r>
          </a:p>
          <a:p>
            <a:endParaRPr lang="en-US" sz="1000"/>
          </a:p>
        </xdr:txBody>
      </xdr:sp>
      <xdr:sp macro="" textlink="" fLocksText="0">
        <xdr:nvSpPr>
          <xdr:cNvPr id="5" name="TextBox 5">
            <a:extLst>
              <a:ext uri="{FF2B5EF4-FFF2-40B4-BE49-F238E27FC236}">
                <a16:creationId xmlns:a16="http://schemas.microsoft.com/office/drawing/2014/main" id="{53141B44-D2A5-C714-F668-A4E24CE84D23}"/>
              </a:ext>
            </a:extLst>
          </xdr:cNvPr>
          <xdr:cNvSpPr txBox="1"/>
        </xdr:nvSpPr>
        <xdr:spPr>
          <a:xfrm>
            <a:off x="13495020" y="222504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Beskrivning</a:t>
            </a:r>
            <a:r>
              <a:rPr lang="en-US" sz="1200" b="1" baseline="0">
                <a:solidFill>
                  <a:schemeClr val="tx1"/>
                </a:solidFill>
              </a:rPr>
              <a:t> exempel gård:</a:t>
            </a:r>
            <a:endParaRPr lang="en-US" sz="1200" b="1">
              <a:solidFill>
                <a:schemeClr val="tx1"/>
              </a:solidFill>
            </a:endParaRPr>
          </a:p>
          <a:p>
            <a:endParaRPr lang="en-US" sz="1000"/>
          </a:p>
          <a:p>
            <a:endParaRPr lang="en-US" sz="1000" baseline="0"/>
          </a:p>
          <a:p>
            <a:r>
              <a:rPr lang="sv-SE" sz="1000"/>
              <a:t>Att säkerställa att silos, tankar och andra förvaringsutrymmen håller en hög hygienisk standard kräver regelbunden visuell kontroll och väl dokumenterade rutiner. Denna process börjar med att upprätta en skriftlig plan som tydligt beskriver vilka utrymmen som ska inspekteras, hur ofta kontrollerna ska ske och vad som ska bedömas.</a:t>
            </a:r>
          </a:p>
          <a:p>
            <a:r>
              <a:rPr lang="sv-SE" sz="1000"/>
              <a:t>Vid varje inspektion bör personal noggrant granska ytor för tecken på smuts, mögel, rost eller andra föroreningar som kan påverka innehållets kvalitet. Kontrollpunkter kan inkludera inre väggar, fogar, ventiler och ingångar. Inspektionen bör också omfatta kontroller av tätningar och packningar för att säkerställa att de är intakta och inte bidrar till kontaminering.</a:t>
            </a:r>
          </a:p>
          <a:p>
            <a:endParaRPr lang="en-US" sz="1000"/>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86942</xdr:colOff>
      <xdr:row>10</xdr:row>
      <xdr:rowOff>133350</xdr:rowOff>
    </xdr:from>
    <xdr:to>
      <xdr:col>1</xdr:col>
      <xdr:colOff>322262</xdr:colOff>
      <xdr:row>11</xdr:row>
      <xdr:rowOff>149550</xdr:rowOff>
    </xdr:to>
    <xdr:pic>
      <xdr:nvPicPr>
        <xdr:cNvPr id="242" name="Graphic 14">
          <a:extLst>
            <a:ext uri="{FF2B5EF4-FFF2-40B4-BE49-F238E27FC236}">
              <a16:creationId xmlns:a16="http://schemas.microsoft.com/office/drawing/2014/main" id="{D78A6E11-3054-41B1-BFF7-E0EF0ECECFBB}"/>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01255" y="2733675"/>
          <a:ext cx="232145" cy="273375"/>
        </a:xfrm>
        <a:prstGeom prst="rect">
          <a:avLst/>
        </a:prstGeom>
      </xdr:spPr>
    </xdr:pic>
    <xdr:clientData/>
  </xdr:twoCellAnchor>
  <xdr:twoCellAnchor>
    <xdr:from>
      <xdr:col>1</xdr:col>
      <xdr:colOff>79374</xdr:colOff>
      <xdr:row>19</xdr:row>
      <xdr:rowOff>179921</xdr:rowOff>
    </xdr:from>
    <xdr:to>
      <xdr:col>1</xdr:col>
      <xdr:colOff>329141</xdr:colOff>
      <xdr:row>20</xdr:row>
      <xdr:rowOff>133350</xdr:rowOff>
    </xdr:to>
    <xdr:sp macro="" textlink="">
      <xdr:nvSpPr>
        <xdr:cNvPr id="35" name="Graphic 4">
          <a:extLst>
            <a:ext uri="{FF2B5EF4-FFF2-40B4-BE49-F238E27FC236}">
              <a16:creationId xmlns:a16="http://schemas.microsoft.com/office/drawing/2014/main" id="{6AE49DFF-864A-4EDE-8DB2-EFF16C1368EB}"/>
            </a:ext>
          </a:extLst>
        </xdr:cNvPr>
        <xdr:cNvSpPr/>
      </xdr:nvSpPr>
      <xdr:spPr>
        <a:xfrm>
          <a:off x="293687" y="4770971"/>
          <a:ext cx="249767" cy="267754"/>
        </a:xfrm>
        <a:custGeom>
          <a:avLst/>
          <a:gdLst>
            <a:gd name="connsiteX0" fmla="*/ 93789 w 216000"/>
            <a:gd name="connsiteY0" fmla="*/ 171823 h 215995"/>
            <a:gd name="connsiteX1" fmla="*/ 63000 w 216000"/>
            <a:gd name="connsiteY1" fmla="*/ 197015 h 215995"/>
            <a:gd name="connsiteX2" fmla="*/ 63000 w 216000"/>
            <a:gd name="connsiteY2" fmla="*/ 146633 h 215995"/>
            <a:gd name="connsiteX3" fmla="*/ 93789 w 216000"/>
            <a:gd name="connsiteY3" fmla="*/ 171823 h 215995"/>
            <a:gd name="connsiteX4" fmla="*/ 108000 w 216000"/>
            <a:gd name="connsiteY4" fmla="*/ 160196 h 215995"/>
            <a:gd name="connsiteX5" fmla="*/ 138789 w 216000"/>
            <a:gd name="connsiteY5" fmla="*/ 135005 h 215995"/>
            <a:gd name="connsiteX6" fmla="*/ 77211 w 216000"/>
            <a:gd name="connsiteY6" fmla="*/ 135005 h 215995"/>
            <a:gd name="connsiteX7" fmla="*/ 108000 w 216000"/>
            <a:gd name="connsiteY7" fmla="*/ 160196 h 215995"/>
            <a:gd name="connsiteX8" fmla="*/ 153000 w 216000"/>
            <a:gd name="connsiteY8" fmla="*/ 197015 h 215995"/>
            <a:gd name="connsiteX9" fmla="*/ 153000 w 216000"/>
            <a:gd name="connsiteY9" fmla="*/ 146633 h 215995"/>
            <a:gd name="connsiteX10" fmla="*/ 122211 w 216000"/>
            <a:gd name="connsiteY10" fmla="*/ 171823 h 215995"/>
            <a:gd name="connsiteX11" fmla="*/ 153000 w 216000"/>
            <a:gd name="connsiteY11" fmla="*/ 197015 h 215995"/>
            <a:gd name="connsiteX12" fmla="*/ 108000 w 216000"/>
            <a:gd name="connsiteY12" fmla="*/ 53996 h 215995"/>
            <a:gd name="connsiteX13" fmla="*/ 99000 w 216000"/>
            <a:gd name="connsiteY13" fmla="*/ 62996 h 215995"/>
            <a:gd name="connsiteX14" fmla="*/ 108000 w 216000"/>
            <a:gd name="connsiteY14" fmla="*/ 71996 h 215995"/>
            <a:gd name="connsiteX15" fmla="*/ 117000 w 216000"/>
            <a:gd name="connsiteY15" fmla="*/ 62996 h 215995"/>
            <a:gd name="connsiteX16" fmla="*/ 108000 w 216000"/>
            <a:gd name="connsiteY16" fmla="*/ 53996 h 215995"/>
            <a:gd name="connsiteX17" fmla="*/ 216000 w 216000"/>
            <a:gd name="connsiteY17" fmla="*/ 93857 h 215995"/>
            <a:gd name="connsiteX18" fmla="*/ 216000 w 216000"/>
            <a:gd name="connsiteY18" fmla="*/ 215987 h 215995"/>
            <a:gd name="connsiteX19" fmla="*/ 171000 w 216000"/>
            <a:gd name="connsiteY19" fmla="*/ 215987 h 215995"/>
            <a:gd name="connsiteX20" fmla="*/ 171000 w 216000"/>
            <a:gd name="connsiteY20" fmla="*/ 144005 h 215995"/>
            <a:gd name="connsiteX21" fmla="*/ 144000 w 216000"/>
            <a:gd name="connsiteY21" fmla="*/ 117005 h 215995"/>
            <a:gd name="connsiteX22" fmla="*/ 72000 w 216000"/>
            <a:gd name="connsiteY22" fmla="*/ 117005 h 215995"/>
            <a:gd name="connsiteX23" fmla="*/ 45000 w 216000"/>
            <a:gd name="connsiteY23" fmla="*/ 144005 h 215995"/>
            <a:gd name="connsiteX24" fmla="*/ 45000 w 216000"/>
            <a:gd name="connsiteY24" fmla="*/ 215987 h 215995"/>
            <a:gd name="connsiteX25" fmla="*/ 0 w 216000"/>
            <a:gd name="connsiteY25" fmla="*/ 215987 h 215995"/>
            <a:gd name="connsiteX26" fmla="*/ 0 w 216000"/>
            <a:gd name="connsiteY26" fmla="*/ 93857 h 215995"/>
            <a:gd name="connsiteX27" fmla="*/ 4536 w 216000"/>
            <a:gd name="connsiteY27" fmla="*/ 78872 h 215995"/>
            <a:gd name="connsiteX28" fmla="*/ 34542 w 216000"/>
            <a:gd name="connsiteY28" fmla="*/ 33863 h 215995"/>
            <a:gd name="connsiteX29" fmla="*/ 46368 w 216000"/>
            <a:gd name="connsiteY29" fmla="*/ 24026 h 215995"/>
            <a:gd name="connsiteX30" fmla="*/ 97362 w 216000"/>
            <a:gd name="connsiteY30" fmla="*/ 2174 h 215995"/>
            <a:gd name="connsiteX31" fmla="*/ 118629 w 216000"/>
            <a:gd name="connsiteY31" fmla="*/ 2174 h 215995"/>
            <a:gd name="connsiteX32" fmla="*/ 169632 w 216000"/>
            <a:gd name="connsiteY32" fmla="*/ 24035 h 215995"/>
            <a:gd name="connsiteX33" fmla="*/ 181458 w 216000"/>
            <a:gd name="connsiteY33" fmla="*/ 33881 h 215995"/>
            <a:gd name="connsiteX34" fmla="*/ 211464 w 216000"/>
            <a:gd name="connsiteY34" fmla="*/ 78890 h 215995"/>
            <a:gd name="connsiteX35" fmla="*/ 216000 w 216000"/>
            <a:gd name="connsiteY35" fmla="*/ 93866 h 215995"/>
            <a:gd name="connsiteX36" fmla="*/ 135000 w 216000"/>
            <a:gd name="connsiteY36" fmla="*/ 62996 h 215995"/>
            <a:gd name="connsiteX37" fmla="*/ 108000 w 216000"/>
            <a:gd name="connsiteY37" fmla="*/ 35996 h 215995"/>
            <a:gd name="connsiteX38" fmla="*/ 81000 w 216000"/>
            <a:gd name="connsiteY38" fmla="*/ 62996 h 215995"/>
            <a:gd name="connsiteX39" fmla="*/ 108000 w 216000"/>
            <a:gd name="connsiteY39" fmla="*/ 89996 h 215995"/>
            <a:gd name="connsiteX40" fmla="*/ 135000 w 216000"/>
            <a:gd name="connsiteY40" fmla="*/ 62996 h 215995"/>
            <a:gd name="connsiteX41" fmla="*/ 147771 w 216000"/>
            <a:gd name="connsiteY41" fmla="*/ 215996 h 215995"/>
            <a:gd name="connsiteX42" fmla="*/ 108000 w 216000"/>
            <a:gd name="connsiteY42" fmla="*/ 183452 h 215995"/>
            <a:gd name="connsiteX43" fmla="*/ 68229 w 216000"/>
            <a:gd name="connsiteY43" fmla="*/ 215996 h 215995"/>
            <a:gd name="connsiteX44" fmla="*/ 147780 w 216000"/>
            <a:gd name="connsiteY44" fmla="*/ 215996 h 21599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Lst>
          <a:rect l="l" t="t" r="r" b="b"/>
          <a:pathLst>
            <a:path w="216000" h="215995">
              <a:moveTo>
                <a:pt x="93789" y="171823"/>
              </a:moveTo>
              <a:lnTo>
                <a:pt x="63000" y="197015"/>
              </a:lnTo>
              <a:lnTo>
                <a:pt x="63000" y="146633"/>
              </a:lnTo>
              <a:lnTo>
                <a:pt x="93789" y="171823"/>
              </a:lnTo>
              <a:close/>
              <a:moveTo>
                <a:pt x="108000" y="160196"/>
              </a:moveTo>
              <a:lnTo>
                <a:pt x="138789" y="135005"/>
              </a:lnTo>
              <a:lnTo>
                <a:pt x="77211" y="135005"/>
              </a:lnTo>
              <a:lnTo>
                <a:pt x="108000" y="160196"/>
              </a:lnTo>
              <a:close/>
              <a:moveTo>
                <a:pt x="153000" y="197015"/>
              </a:moveTo>
              <a:lnTo>
                <a:pt x="153000" y="146633"/>
              </a:lnTo>
              <a:lnTo>
                <a:pt x="122211" y="171823"/>
              </a:lnTo>
              <a:lnTo>
                <a:pt x="153000" y="197015"/>
              </a:lnTo>
              <a:close/>
              <a:moveTo>
                <a:pt x="108000" y="53996"/>
              </a:moveTo>
              <a:cubicBezTo>
                <a:pt x="103041" y="53996"/>
                <a:pt x="99000" y="58037"/>
                <a:pt x="99000" y="62996"/>
              </a:cubicBezTo>
              <a:cubicBezTo>
                <a:pt x="99000" y="67955"/>
                <a:pt x="103041" y="71996"/>
                <a:pt x="108000" y="71996"/>
              </a:cubicBezTo>
              <a:cubicBezTo>
                <a:pt x="112959" y="71996"/>
                <a:pt x="117000" y="67955"/>
                <a:pt x="117000" y="62996"/>
              </a:cubicBezTo>
              <a:cubicBezTo>
                <a:pt x="117000" y="58037"/>
                <a:pt x="112959" y="53996"/>
                <a:pt x="108000" y="53996"/>
              </a:cubicBezTo>
              <a:close/>
              <a:moveTo>
                <a:pt x="216000" y="93857"/>
              </a:moveTo>
              <a:lnTo>
                <a:pt x="216000" y="215987"/>
              </a:lnTo>
              <a:lnTo>
                <a:pt x="171000" y="215987"/>
              </a:lnTo>
              <a:lnTo>
                <a:pt x="171000" y="144005"/>
              </a:lnTo>
              <a:cubicBezTo>
                <a:pt x="171000" y="129119"/>
                <a:pt x="158886" y="117005"/>
                <a:pt x="144000" y="117005"/>
              </a:cubicBezTo>
              <a:lnTo>
                <a:pt x="72000" y="117005"/>
              </a:lnTo>
              <a:cubicBezTo>
                <a:pt x="57114" y="117005"/>
                <a:pt x="45000" y="129119"/>
                <a:pt x="45000" y="144005"/>
              </a:cubicBezTo>
              <a:lnTo>
                <a:pt x="45000" y="215987"/>
              </a:lnTo>
              <a:lnTo>
                <a:pt x="0" y="215987"/>
              </a:lnTo>
              <a:lnTo>
                <a:pt x="0" y="93857"/>
              </a:lnTo>
              <a:cubicBezTo>
                <a:pt x="0" y="88502"/>
                <a:pt x="1566" y="83327"/>
                <a:pt x="4536" y="78872"/>
              </a:cubicBezTo>
              <a:lnTo>
                <a:pt x="34542" y="33863"/>
              </a:lnTo>
              <a:cubicBezTo>
                <a:pt x="37449" y="29498"/>
                <a:pt x="41535" y="26096"/>
                <a:pt x="46368" y="24026"/>
              </a:cubicBezTo>
              <a:lnTo>
                <a:pt x="97362" y="2174"/>
              </a:lnTo>
              <a:cubicBezTo>
                <a:pt x="104121" y="-725"/>
                <a:pt x="111870" y="-725"/>
                <a:pt x="118629" y="2174"/>
              </a:cubicBezTo>
              <a:lnTo>
                <a:pt x="169632" y="24035"/>
              </a:lnTo>
              <a:cubicBezTo>
                <a:pt x="174465" y="26105"/>
                <a:pt x="178551" y="29507"/>
                <a:pt x="181458" y="33881"/>
              </a:cubicBezTo>
              <a:lnTo>
                <a:pt x="211464" y="78890"/>
              </a:lnTo>
              <a:cubicBezTo>
                <a:pt x="214434" y="83336"/>
                <a:pt x="216000" y="88511"/>
                <a:pt x="216000" y="93866"/>
              </a:cubicBezTo>
              <a:close/>
              <a:moveTo>
                <a:pt x="135000" y="62996"/>
              </a:moveTo>
              <a:cubicBezTo>
                <a:pt x="135000" y="48110"/>
                <a:pt x="122886" y="35996"/>
                <a:pt x="108000" y="35996"/>
              </a:cubicBezTo>
              <a:cubicBezTo>
                <a:pt x="93114" y="35996"/>
                <a:pt x="81000" y="48110"/>
                <a:pt x="81000" y="62996"/>
              </a:cubicBezTo>
              <a:cubicBezTo>
                <a:pt x="81000" y="77882"/>
                <a:pt x="93114" y="89996"/>
                <a:pt x="108000" y="89996"/>
              </a:cubicBezTo>
              <a:cubicBezTo>
                <a:pt x="122886" y="89996"/>
                <a:pt x="135000" y="77882"/>
                <a:pt x="135000" y="62996"/>
              </a:cubicBezTo>
              <a:close/>
              <a:moveTo>
                <a:pt x="147771" y="215996"/>
              </a:moveTo>
              <a:lnTo>
                <a:pt x="108000" y="183452"/>
              </a:lnTo>
              <a:lnTo>
                <a:pt x="68229" y="215996"/>
              </a:lnTo>
              <a:lnTo>
                <a:pt x="147780" y="215996"/>
              </a:lnTo>
              <a:close/>
            </a:path>
          </a:pathLst>
        </a:custGeom>
        <a:solidFill>
          <a:schemeClr val="bg1"/>
        </a:solidFill>
        <a:ln w="8731" cap="flat">
          <a:noFill/>
          <a:prstDash val="solid"/>
          <a:miter/>
        </a:ln>
      </xdr:spPr>
      <xdr:txBody>
        <a:bodyPr rtlCol="0" anchor="ctr"/>
        <a:lstStyle/>
        <a:p>
          <a:endParaRPr lang="en-US"/>
        </a:p>
      </xdr:txBody>
    </xdr:sp>
    <xdr:clientData/>
  </xdr:twoCellAnchor>
  <xdr:twoCellAnchor editAs="oneCell">
    <xdr:from>
      <xdr:col>1</xdr:col>
      <xdr:colOff>99060</xdr:colOff>
      <xdr:row>13</xdr:row>
      <xdr:rowOff>245215</xdr:rowOff>
    </xdr:from>
    <xdr:to>
      <xdr:col>1</xdr:col>
      <xdr:colOff>312329</xdr:colOff>
      <xdr:row>14</xdr:row>
      <xdr:rowOff>241300</xdr:rowOff>
    </xdr:to>
    <xdr:pic>
      <xdr:nvPicPr>
        <xdr:cNvPr id="325" name="Graphic 7">
          <a:extLst>
            <a:ext uri="{FF2B5EF4-FFF2-40B4-BE49-F238E27FC236}">
              <a16:creationId xmlns:a16="http://schemas.microsoft.com/office/drawing/2014/main" id="{CA67F43F-7A1F-49E2-B4EC-A558A945D71F}"/>
            </a:ext>
          </a:extLst>
        </xdr:cNvPr>
        <xdr:cNvPicPr preferRelativeResize="0">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302260" y="3439265"/>
          <a:ext cx="213269" cy="256435"/>
        </a:xfrm>
        <a:prstGeom prst="rect">
          <a:avLst/>
        </a:prstGeom>
      </xdr:spPr>
    </xdr:pic>
    <xdr:clientData/>
  </xdr:twoCellAnchor>
  <xdr:twoCellAnchor editAs="oneCell">
    <xdr:from>
      <xdr:col>1</xdr:col>
      <xdr:colOff>78844</xdr:colOff>
      <xdr:row>7</xdr:row>
      <xdr:rowOff>133878</xdr:rowOff>
    </xdr:from>
    <xdr:to>
      <xdr:col>1</xdr:col>
      <xdr:colOff>339601</xdr:colOff>
      <xdr:row>8</xdr:row>
      <xdr:rowOff>133348</xdr:rowOff>
    </xdr:to>
    <xdr:pic>
      <xdr:nvPicPr>
        <xdr:cNvPr id="38" name="Graphic 19">
          <a:extLst>
            <a:ext uri="{FF2B5EF4-FFF2-40B4-BE49-F238E27FC236}">
              <a16:creationId xmlns:a16="http://schemas.microsoft.com/office/drawing/2014/main" id="{9DC81C7E-420B-4CEF-9E07-E00E074FA5FC}"/>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293157" y="2138891"/>
          <a:ext cx="254407" cy="313795"/>
        </a:xfrm>
        <a:prstGeom prst="rect">
          <a:avLst/>
        </a:prstGeom>
      </xdr:spPr>
    </xdr:pic>
    <xdr:clientData/>
  </xdr:twoCellAnchor>
  <xdr:twoCellAnchor>
    <xdr:from>
      <xdr:col>1</xdr:col>
      <xdr:colOff>42341</xdr:colOff>
      <xdr:row>31</xdr:row>
      <xdr:rowOff>60422</xdr:rowOff>
    </xdr:from>
    <xdr:to>
      <xdr:col>4</xdr:col>
      <xdr:colOff>1052513</xdr:colOff>
      <xdr:row>36</xdr:row>
      <xdr:rowOff>14815</xdr:rowOff>
    </xdr:to>
    <xdr:sp macro="" textlink="" fLocksText="0">
      <xdr:nvSpPr>
        <xdr:cNvPr id="39" name="TextBox 24">
          <a:extLst>
            <a:ext uri="{FF2B5EF4-FFF2-40B4-BE49-F238E27FC236}">
              <a16:creationId xmlns:a16="http://schemas.microsoft.com/office/drawing/2014/main" id="{7A93DB7B-C38A-4AA8-8D55-3A525D7D0552}"/>
            </a:ext>
          </a:extLst>
        </xdr:cNvPr>
        <xdr:cNvSpPr txBox="1"/>
      </xdr:nvSpPr>
      <xdr:spPr>
        <a:xfrm>
          <a:off x="256654" y="7232747"/>
          <a:ext cx="2643709" cy="2226106"/>
        </a:xfrm>
        <a:prstGeom prst="rect">
          <a:avLst/>
        </a:prstGeom>
        <a:noFill/>
        <a:ln w="6350" cmpd="sng">
          <a:no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b="1" i="1">
              <a:solidFill>
                <a:schemeClr val="tx1">
                  <a:lumMod val="85000"/>
                  <a:lumOff val="15000"/>
                </a:schemeClr>
              </a:solidFill>
            </a:rPr>
            <a:t>Kommentar</a:t>
          </a:r>
        </a:p>
        <a:p>
          <a:endParaRPr lang="en-US" sz="900" i="1">
            <a:solidFill>
              <a:schemeClr val="tx1">
                <a:lumMod val="85000"/>
                <a:lumOff val="15000"/>
              </a:schemeClr>
            </a:solidFill>
          </a:endParaRPr>
        </a:p>
        <a:p>
          <a:r>
            <a:rPr lang="en-US" sz="900" i="1">
              <a:solidFill>
                <a:schemeClr val="tx1">
                  <a:lumMod val="85000"/>
                  <a:lumOff val="15000"/>
                </a:schemeClr>
              </a:solidFill>
            </a:rPr>
            <a:t>I denna</a:t>
          </a:r>
          <a:r>
            <a:rPr lang="en-US" sz="900" i="1" baseline="0">
              <a:solidFill>
                <a:schemeClr val="tx1">
                  <a:lumMod val="85000"/>
                  <a:lumOff val="15000"/>
                </a:schemeClr>
              </a:solidFill>
            </a:rPr>
            <a:t> graf visas hur många aktiviteter som ej är uppfyllda enligt frågeformuläret.</a:t>
          </a:r>
        </a:p>
        <a:p>
          <a:endParaRPr lang="en-US" sz="900" i="1">
            <a:solidFill>
              <a:schemeClr val="tx1">
                <a:lumMod val="85000"/>
                <a:lumOff val="15000"/>
              </a:schemeClr>
            </a:solidFill>
          </a:endParaRPr>
        </a:p>
      </xdr:txBody>
    </xdr:sp>
    <xdr:clientData/>
  </xdr:twoCellAnchor>
  <xdr:twoCellAnchor>
    <xdr:from>
      <xdr:col>6</xdr:col>
      <xdr:colOff>4235</xdr:colOff>
      <xdr:row>32</xdr:row>
      <xdr:rowOff>279400</xdr:rowOff>
    </xdr:from>
    <xdr:to>
      <xdr:col>8</xdr:col>
      <xdr:colOff>1240331</xdr:colOff>
      <xdr:row>36</xdr:row>
      <xdr:rowOff>4234</xdr:rowOff>
    </xdr:to>
    <xdr:graphicFrame macro="">
      <xdr:nvGraphicFramePr>
        <xdr:cNvPr id="11" name="Chart 20">
          <a:extLst>
            <a:ext uri="{FF2B5EF4-FFF2-40B4-BE49-F238E27FC236}">
              <a16:creationId xmlns:a16="http://schemas.microsoft.com/office/drawing/2014/main" id="{EBE7FA9F-49B1-482C-A067-B8B36CFDC5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996950</xdr:colOff>
      <xdr:row>3</xdr:row>
      <xdr:rowOff>16935</xdr:rowOff>
    </xdr:from>
    <xdr:to>
      <xdr:col>8</xdr:col>
      <xdr:colOff>496570</xdr:colOff>
      <xdr:row>3</xdr:row>
      <xdr:rowOff>497840</xdr:rowOff>
    </xdr:to>
    <xdr:pic>
      <xdr:nvPicPr>
        <xdr:cNvPr id="2" name="Picture 63">
          <a:extLst>
            <a:ext uri="{FF2B5EF4-FFF2-40B4-BE49-F238E27FC236}">
              <a16:creationId xmlns:a16="http://schemas.microsoft.com/office/drawing/2014/main" id="{6C0E6A33-EBED-4680-97FC-CE225ADF24EA}"/>
            </a:ext>
          </a:extLst>
        </xdr:cNvPr>
        <xdr:cNvPicPr>
          <a:picLocks noChangeAspect="1"/>
        </xdr:cNvPicPr>
      </xdr:nvPicPr>
      <xdr:blipFill rotWithShape="1">
        <a:blip xmlns:r="http://schemas.openxmlformats.org/officeDocument/2006/relationships" r:embed="rId8"/>
        <a:srcRect l="4943" t="6718" b="9433"/>
        <a:stretch/>
      </xdr:blipFill>
      <xdr:spPr>
        <a:xfrm>
          <a:off x="6858000" y="740835"/>
          <a:ext cx="1925320" cy="480905"/>
        </a:xfrm>
        <a:prstGeom prst="rect">
          <a:avLst/>
        </a:prstGeom>
      </xdr:spPr>
    </xdr:pic>
    <xdr:clientData/>
  </xdr:twoCellAnchor>
  <xdr:twoCellAnchor editAs="oneCell">
    <xdr:from>
      <xdr:col>3</xdr:col>
      <xdr:colOff>626065</xdr:colOff>
      <xdr:row>3</xdr:row>
      <xdr:rowOff>34148</xdr:rowOff>
    </xdr:from>
    <xdr:to>
      <xdr:col>3</xdr:col>
      <xdr:colOff>1052830</xdr:colOff>
      <xdr:row>3</xdr:row>
      <xdr:rowOff>504190</xdr:rowOff>
    </xdr:to>
    <xdr:pic>
      <xdr:nvPicPr>
        <xdr:cNvPr id="9" name="Picture 65" descr="Sveriges grisföretagare Logotyp">
          <a:extLst>
            <a:ext uri="{FF2B5EF4-FFF2-40B4-BE49-F238E27FC236}">
              <a16:creationId xmlns:a16="http://schemas.microsoft.com/office/drawing/2014/main" id="{9815239B-0939-4D43-B021-EE262270FA2B}"/>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2766015" y="758048"/>
          <a:ext cx="426765" cy="4700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309563</xdr:colOff>
      <xdr:row>8</xdr:row>
      <xdr:rowOff>90487</xdr:rowOff>
    </xdr:from>
    <xdr:ext cx="3076576" cy="781240"/>
    <xdr:sp macro="" textlink="">
      <xdr:nvSpPr>
        <xdr:cNvPr id="320" name="TextBox 3">
          <a:extLst>
            <a:ext uri="{FF2B5EF4-FFF2-40B4-BE49-F238E27FC236}">
              <a16:creationId xmlns:a16="http://schemas.microsoft.com/office/drawing/2014/main" id="{20636094-BEB0-ECFF-F5F4-F8C3EE8C0827}"/>
            </a:ext>
          </a:extLst>
        </xdr:cNvPr>
        <xdr:cNvSpPr txBox="1"/>
      </xdr:nvSpPr>
      <xdr:spPr>
        <a:xfrm>
          <a:off x="8996363" y="2381250"/>
          <a:ext cx="3076576" cy="78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b="1" kern="1200">
              <a:sym typeface="Wingdings 3" panose="05040102010807070707" pitchFamily="18" charset="2"/>
            </a:rPr>
            <a:t> </a:t>
          </a:r>
          <a:r>
            <a:rPr lang="en-US" sz="1100" b="1" kern="1200"/>
            <a:t>SSB</a:t>
          </a:r>
          <a:r>
            <a:rPr lang="en-US" sz="1100" b="1" kern="1200" baseline="0"/>
            <a:t> KALKYL - ÖVRIGA DELEN:</a:t>
          </a:r>
        </a:p>
        <a:p>
          <a:r>
            <a:rPr lang="en-US" sz="1100" kern="1200" baseline="0"/>
            <a:t>- Baseras på </a:t>
          </a:r>
          <a:r>
            <a:rPr lang="en-US" sz="1100" kern="1200" baseline="0">
              <a:solidFill>
                <a:sysClr val="windowText" lastClr="000000"/>
              </a:solidFill>
            </a:rPr>
            <a:t>antal djur på gården</a:t>
          </a:r>
        </a:p>
        <a:p>
          <a:r>
            <a:rPr lang="en-US" sz="1100" kern="1200" baseline="0"/>
            <a:t>- Om gården har både suggor och slaktsvin, baseras kostnad på suggor</a:t>
          </a:r>
          <a:endParaRPr lang="en-US" sz="1100" kern="1200"/>
        </a:p>
      </xdr:txBody>
    </xdr:sp>
    <xdr:clientData/>
  </xdr:oneCellAnchor>
  <xdr:twoCellAnchor editAs="oneCell">
    <xdr:from>
      <xdr:col>1</xdr:col>
      <xdr:colOff>44767</xdr:colOff>
      <xdr:row>25</xdr:row>
      <xdr:rowOff>114300</xdr:rowOff>
    </xdr:from>
    <xdr:to>
      <xdr:col>1</xdr:col>
      <xdr:colOff>350390</xdr:colOff>
      <xdr:row>26</xdr:row>
      <xdr:rowOff>231140</xdr:rowOff>
    </xdr:to>
    <xdr:pic>
      <xdr:nvPicPr>
        <xdr:cNvPr id="5" name="Graphic 67" descr="Coins outline">
          <a:extLst>
            <a:ext uri="{FF2B5EF4-FFF2-40B4-BE49-F238E27FC236}">
              <a16:creationId xmlns:a16="http://schemas.microsoft.com/office/drawing/2014/main" id="{F90CD666-8DF6-4BED-8726-DA671DE543F5}"/>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r:embed="rId11"/>
            </a:ext>
          </a:extLst>
        </a:blip>
        <a:stretch>
          <a:fillRect/>
        </a:stretch>
      </xdr:blipFill>
      <xdr:spPr>
        <a:xfrm>
          <a:off x="250507" y="6431280"/>
          <a:ext cx="305623" cy="433705"/>
        </a:xfrm>
        <a:prstGeom prst="rect">
          <a:avLst/>
        </a:prstGeom>
      </xdr:spPr>
    </xdr:pic>
    <xdr:clientData/>
  </xdr:twoCellAnchor>
  <xdr:twoCellAnchor>
    <xdr:from>
      <xdr:col>4</xdr:col>
      <xdr:colOff>972379</xdr:colOff>
      <xdr:row>3</xdr:row>
      <xdr:rowOff>70705</xdr:rowOff>
    </xdr:from>
    <xdr:to>
      <xdr:col>5</xdr:col>
      <xdr:colOff>1115062</xdr:colOff>
      <xdr:row>3</xdr:row>
      <xdr:rowOff>461010</xdr:rowOff>
    </xdr:to>
    <xdr:pic>
      <xdr:nvPicPr>
        <xdr:cNvPr id="8" name="Bildobjekt 16">
          <a:extLst>
            <a:ext uri="{FF2B5EF4-FFF2-40B4-BE49-F238E27FC236}">
              <a16:creationId xmlns:a16="http://schemas.microsoft.com/office/drawing/2014/main" id="{A371FB35-B660-4959-AEAE-2E90570537D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4407729" y="794605"/>
          <a:ext cx="1355533" cy="390305"/>
        </a:xfrm>
        <a:prstGeom prst="rect">
          <a:avLst/>
        </a:prstGeom>
      </xdr:spPr>
    </xdr:pic>
    <xdr:clientData/>
  </xdr:twoCellAnchor>
  <xdr:twoCellAnchor>
    <xdr:from>
      <xdr:col>4</xdr:col>
      <xdr:colOff>1183640</xdr:colOff>
      <xdr:row>22</xdr:row>
      <xdr:rowOff>254000</xdr:rowOff>
    </xdr:from>
    <xdr:to>
      <xdr:col>7</xdr:col>
      <xdr:colOff>1107440</xdr:colOff>
      <xdr:row>28</xdr:row>
      <xdr:rowOff>200660</xdr:rowOff>
    </xdr:to>
    <xdr:sp macro="" textlink="">
      <xdr:nvSpPr>
        <xdr:cNvPr id="26" name="Rectangle 5">
          <a:extLst>
            <a:ext uri="{FF2B5EF4-FFF2-40B4-BE49-F238E27FC236}">
              <a16:creationId xmlns:a16="http://schemas.microsoft.com/office/drawing/2014/main" id="{5ADD6887-A1EA-AFCD-A766-EA9E7B63F52A}"/>
            </a:ext>
          </a:extLst>
        </xdr:cNvPr>
        <xdr:cNvSpPr/>
      </xdr:nvSpPr>
      <xdr:spPr>
        <a:xfrm>
          <a:off x="4618990" y="5861050"/>
          <a:ext cx="3562350" cy="1610360"/>
        </a:xfrm>
        <a:prstGeom prst="rect">
          <a:avLst/>
        </a:prstGeom>
        <a:solidFill>
          <a:schemeClr val="bg1">
            <a:lumMod val="95000"/>
          </a:schemeClr>
        </a:solidFill>
        <a:ln w="3175">
          <a:no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000" b="1" kern="1200" baseline="0">
              <a:solidFill>
                <a:sysClr val="windowText" lastClr="000000"/>
              </a:solidFill>
            </a:rPr>
            <a:t>AVSKRIVNING MATERIAL</a:t>
          </a:r>
        </a:p>
        <a:p>
          <a:pPr algn="l"/>
          <a:r>
            <a:rPr lang="en-US" sz="1000" kern="1200">
              <a:solidFill>
                <a:sysClr val="windowText" lastClr="000000"/>
              </a:solidFill>
            </a:rPr>
            <a:t>I kalkylen</a:t>
          </a:r>
          <a:r>
            <a:rPr lang="en-US" sz="1000" kern="1200" baseline="0">
              <a:solidFill>
                <a:sysClr val="windowText" lastClr="000000"/>
              </a:solidFill>
            </a:rPr>
            <a:t> räknar vi med en avskrivningsplan på 5 år.</a:t>
          </a:r>
        </a:p>
        <a:p>
          <a:pPr algn="l"/>
          <a:r>
            <a:rPr lang="en-US" sz="1000" kern="1200" baseline="0">
              <a:solidFill>
                <a:sysClr val="windowText" lastClr="000000"/>
              </a:solidFill>
            </a:rPr>
            <a:t>För varje kalkyl kan man välja om materialet det ska skrivas av.</a:t>
          </a:r>
        </a:p>
        <a:p>
          <a:pPr algn="l"/>
          <a:r>
            <a:rPr lang="en-US" sz="1000" kern="1200" baseline="0">
              <a:solidFill>
                <a:sysClr val="windowText" lastClr="000000"/>
              </a:solidFill>
            </a:rPr>
            <a:t>JA = materialkostnader skrivs av på 5 år</a:t>
          </a:r>
        </a:p>
        <a:p>
          <a:pPr algn="l"/>
          <a:r>
            <a:rPr lang="en-US" sz="1000" kern="1200" baseline="0">
              <a:solidFill>
                <a:sysClr val="windowText" lastClr="000000"/>
              </a:solidFill>
            </a:rPr>
            <a:t>NEJ = materialkostnader hamnar på första året</a:t>
          </a:r>
        </a:p>
        <a:p>
          <a:pPr algn="l"/>
          <a:endParaRPr lang="en-US" sz="1000" kern="1200" baseline="0">
            <a:solidFill>
              <a:sysClr val="windowText" lastClr="000000"/>
            </a:solidFill>
          </a:endParaRPr>
        </a:p>
        <a:p>
          <a:r>
            <a:rPr lang="en-US" sz="1000" b="1" baseline="0">
              <a:solidFill>
                <a:sysClr val="windowText" lastClr="000000"/>
              </a:solidFill>
              <a:effectLst/>
              <a:latin typeface="+mn-lt"/>
              <a:ea typeface="+mn-ea"/>
              <a:cs typeface="+mn-cs"/>
            </a:rPr>
            <a:t>UNDERHÅLL MATERIAL</a:t>
          </a:r>
          <a:endParaRPr lang="en-US" sz="1000">
            <a:solidFill>
              <a:sysClr val="windowText" lastClr="000000"/>
            </a:solidFill>
            <a:effectLst/>
          </a:endParaRPr>
        </a:p>
        <a:p>
          <a:r>
            <a:rPr lang="en-US" sz="1000" baseline="0">
              <a:solidFill>
                <a:sysClr val="windowText" lastClr="000000"/>
              </a:solidFill>
              <a:effectLst/>
              <a:latin typeface="+mn-lt"/>
              <a:ea typeface="+mn-ea"/>
              <a:cs typeface="+mn-cs"/>
            </a:rPr>
            <a:t>För varje kalkyl kan man välja om materialet kräver underhåll.</a:t>
          </a:r>
        </a:p>
        <a:p>
          <a:r>
            <a:rPr lang="en-US" sz="1000" baseline="0">
              <a:solidFill>
                <a:sysClr val="windowText" lastClr="000000"/>
              </a:solidFill>
              <a:effectLst/>
              <a:latin typeface="+mn-lt"/>
              <a:ea typeface="+mn-ea"/>
              <a:cs typeface="+mn-cs"/>
            </a:rPr>
            <a:t>JA = Då hamnar underhållskostnader på år 2-5.</a:t>
          </a:r>
          <a:endParaRPr lang="en-US" sz="1000">
            <a:solidFill>
              <a:sysClr val="windowText" lastClr="000000"/>
            </a:solidFill>
            <a:effectLst/>
          </a:endParaRPr>
        </a:p>
        <a:p>
          <a:pPr algn="l"/>
          <a:endParaRPr lang="en-US" sz="1000" kern="1200">
            <a:solidFill>
              <a:sysClr val="windowText" lastClr="000000"/>
            </a:solidFill>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152400</xdr:colOff>
      <xdr:row>10</xdr:row>
      <xdr:rowOff>106679</xdr:rowOff>
    </xdr:from>
    <xdr:to>
      <xdr:col>23</xdr:col>
      <xdr:colOff>411480</xdr:colOff>
      <xdr:row>40</xdr:row>
      <xdr:rowOff>264795</xdr:rowOff>
    </xdr:to>
    <xdr:grpSp>
      <xdr:nvGrpSpPr>
        <xdr:cNvPr id="2" name="Group 1">
          <a:extLst>
            <a:ext uri="{FF2B5EF4-FFF2-40B4-BE49-F238E27FC236}">
              <a16:creationId xmlns:a16="http://schemas.microsoft.com/office/drawing/2014/main" id="{8D66FACE-C6D8-441C-8706-DF36D541FAA8}"/>
            </a:ext>
          </a:extLst>
        </xdr:cNvPr>
        <xdr:cNvGrpSpPr/>
      </xdr:nvGrpSpPr>
      <xdr:grpSpPr>
        <a:xfrm>
          <a:off x="14173200" y="2173604"/>
          <a:ext cx="3307080" cy="8873491"/>
          <a:chOff x="13441680" y="2171700"/>
          <a:chExt cx="3383280" cy="3733800"/>
        </a:xfrm>
      </xdr:grpSpPr>
      <xdr:sp macro="" textlink="">
        <xdr:nvSpPr>
          <xdr:cNvPr id="3" name="Rectangle 2">
            <a:extLst>
              <a:ext uri="{FF2B5EF4-FFF2-40B4-BE49-F238E27FC236}">
                <a16:creationId xmlns:a16="http://schemas.microsoft.com/office/drawing/2014/main" id="{ACFCF5F4-E6C5-9888-2239-A0C0E8F447B1}"/>
              </a:ext>
            </a:extLst>
          </xdr:cNvPr>
          <xdr:cNvSpPr/>
        </xdr:nvSpPr>
        <xdr:spPr>
          <a:xfrm>
            <a:off x="13441680" y="2171700"/>
            <a:ext cx="3383280" cy="373380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fLocksText="0">
        <xdr:nvSpPr>
          <xdr:cNvPr id="4" name="TextBox 3">
            <a:extLst>
              <a:ext uri="{FF2B5EF4-FFF2-40B4-BE49-F238E27FC236}">
                <a16:creationId xmlns:a16="http://schemas.microsoft.com/office/drawing/2014/main" id="{68CD2C92-8555-2742-3CA8-463BFD8ACC23}"/>
              </a:ext>
            </a:extLst>
          </xdr:cNvPr>
          <xdr:cNvSpPr txBox="1"/>
        </xdr:nvSpPr>
        <xdr:spPr>
          <a:xfrm>
            <a:off x="13495020" y="406908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Gör</a:t>
            </a:r>
            <a:r>
              <a:rPr lang="en-US" sz="1200" b="1" baseline="0">
                <a:solidFill>
                  <a:schemeClr val="tx1"/>
                </a:solidFill>
              </a:rPr>
              <a:t> kalkylen gårdsspecifik:</a:t>
            </a:r>
            <a:endParaRPr lang="en-US" sz="1200" b="1">
              <a:solidFill>
                <a:schemeClr val="tx1"/>
              </a:solidFill>
            </a:endParaRPr>
          </a:p>
          <a:p>
            <a:endParaRPr lang="en-US" sz="1000"/>
          </a:p>
          <a:p>
            <a:endParaRPr lang="en-US" sz="1000"/>
          </a:p>
          <a:p>
            <a:r>
              <a:rPr lang="en-US" sz="1000"/>
              <a:t>1. Bocka ur de alternativ som</a:t>
            </a:r>
            <a:r>
              <a:rPr lang="en-US" sz="1000" baseline="0"/>
              <a:t> inte </a:t>
            </a:r>
            <a:r>
              <a:rPr lang="en-US" sz="1000" baseline="0">
                <a:solidFill>
                  <a:sysClr val="windowText" lastClr="000000"/>
                </a:solidFill>
              </a:rPr>
              <a:t>är relevanta </a:t>
            </a:r>
            <a:r>
              <a:rPr lang="en-US" sz="1000" baseline="0"/>
              <a:t>för din gård</a:t>
            </a:r>
          </a:p>
          <a:p>
            <a:r>
              <a:rPr lang="en-US" sz="1000" baseline="0"/>
              <a:t>2. Ändra kvantitet, kostnad och arbetskostnad vid behov.</a:t>
            </a:r>
          </a:p>
          <a:p>
            <a:r>
              <a:rPr lang="en-US" sz="1000" baseline="0"/>
              <a:t>3. Lägg till nya poster om något saknas</a:t>
            </a:r>
          </a:p>
          <a:p>
            <a:r>
              <a:rPr lang="en-US" sz="1000" baseline="0"/>
              <a:t>4. Skriv en kommentar vid behov.</a:t>
            </a:r>
          </a:p>
          <a:p>
            <a:endParaRPr lang="en-US" sz="1000" baseline="0"/>
          </a:p>
          <a:p>
            <a:r>
              <a:rPr lang="en-US" sz="1600" b="1" baseline="0"/>
              <a:t>Klart!</a:t>
            </a:r>
          </a:p>
          <a:p>
            <a:endParaRPr lang="en-US" sz="1000"/>
          </a:p>
        </xdr:txBody>
      </xdr:sp>
      <xdr:sp macro="" textlink="" fLocksText="0">
        <xdr:nvSpPr>
          <xdr:cNvPr id="5" name="TextBox 5">
            <a:extLst>
              <a:ext uri="{FF2B5EF4-FFF2-40B4-BE49-F238E27FC236}">
                <a16:creationId xmlns:a16="http://schemas.microsoft.com/office/drawing/2014/main" id="{B0484AF4-CFF3-06EF-667F-10518BD73729}"/>
              </a:ext>
            </a:extLst>
          </xdr:cNvPr>
          <xdr:cNvSpPr txBox="1"/>
        </xdr:nvSpPr>
        <xdr:spPr>
          <a:xfrm>
            <a:off x="13495020" y="222504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Beskrivning</a:t>
            </a:r>
            <a:r>
              <a:rPr lang="en-US" sz="1200" b="1" baseline="0">
                <a:solidFill>
                  <a:schemeClr val="tx1"/>
                </a:solidFill>
              </a:rPr>
              <a:t> exempel gård:</a:t>
            </a:r>
          </a:p>
          <a:p>
            <a:endParaRPr lang="en-US" sz="1200" b="1" baseline="0">
              <a:solidFill>
                <a:schemeClr val="tx1"/>
              </a:solidFill>
            </a:endParaRPr>
          </a:p>
          <a:p>
            <a:r>
              <a:rPr lang="sv-SE" sz="1200"/>
              <a:t>En skriftlig plan för rengöring av foder- och vattenanläggningar är en viktig del av att upprätthålla god djurhälsa och produktionseffektivitet. Planen fungerar som en vägledning för när, hur och under vilka omständigheter rengöring ska utföras, samt vilka resurser och material som behövs för att genomföra arbetet på ett säkert och effektivt sätt.</a:t>
            </a:r>
          </a:p>
          <a:p>
            <a:r>
              <a:rPr lang="sv-SE" sz="1200"/>
              <a:t>Planen bör beskriva hur rengöringen ska genomföras steg för steg. Det kan inkludera avstängning av anläggningen, borttagning av resterande foder eller vatten, manuell rengöring av ytor samt användning av lämpliga rengöringsmedel och desinfektionsmedel. Särskild vikt läggs vid att nå svåråtkomliga områden där smuts och bakterier kan ackumuleras. Efter rengöring ska systemet sköljas noggrant för att säkerställa att inga kemikalierester finns kvar.</a:t>
            </a:r>
          </a:p>
          <a:p>
            <a:endParaRPr lang="en-US" sz="1200" b="1">
              <a:solidFill>
                <a:schemeClr val="tx1"/>
              </a:solidFill>
            </a:endParaRPr>
          </a:p>
          <a:p>
            <a:endParaRPr lang="en-US" sz="1000"/>
          </a:p>
          <a:p>
            <a:endParaRPr lang="en-US" sz="1000" baseline="0"/>
          </a:p>
          <a:p>
            <a:endParaRPr lang="en-US" sz="1000" baseline="0"/>
          </a:p>
          <a:p>
            <a:endParaRPr lang="en-US" sz="1000"/>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18</xdr:col>
      <xdr:colOff>137160</xdr:colOff>
      <xdr:row>11</xdr:row>
      <xdr:rowOff>22860</xdr:rowOff>
    </xdr:from>
    <xdr:to>
      <xdr:col>23</xdr:col>
      <xdr:colOff>396240</xdr:colOff>
      <xdr:row>38</xdr:row>
      <xdr:rowOff>247650</xdr:rowOff>
    </xdr:to>
    <xdr:grpSp>
      <xdr:nvGrpSpPr>
        <xdr:cNvPr id="2" name="Group 1">
          <a:extLst>
            <a:ext uri="{FF2B5EF4-FFF2-40B4-BE49-F238E27FC236}">
              <a16:creationId xmlns:a16="http://schemas.microsoft.com/office/drawing/2014/main" id="{ECB40DA8-0E21-416C-9993-F6B4746C92AB}"/>
            </a:ext>
          </a:extLst>
        </xdr:cNvPr>
        <xdr:cNvGrpSpPr/>
      </xdr:nvGrpSpPr>
      <xdr:grpSpPr>
        <a:xfrm>
          <a:off x="14243685" y="2213610"/>
          <a:ext cx="3307080" cy="8187690"/>
          <a:chOff x="13441680" y="2171700"/>
          <a:chExt cx="3383280" cy="3733800"/>
        </a:xfrm>
      </xdr:grpSpPr>
      <xdr:sp macro="" textlink="">
        <xdr:nvSpPr>
          <xdr:cNvPr id="3" name="Rectangle 2">
            <a:extLst>
              <a:ext uri="{FF2B5EF4-FFF2-40B4-BE49-F238E27FC236}">
                <a16:creationId xmlns:a16="http://schemas.microsoft.com/office/drawing/2014/main" id="{759AD6AC-D484-DA6D-8888-01338E74AAE5}"/>
              </a:ext>
            </a:extLst>
          </xdr:cNvPr>
          <xdr:cNvSpPr/>
        </xdr:nvSpPr>
        <xdr:spPr>
          <a:xfrm>
            <a:off x="13441680" y="2171700"/>
            <a:ext cx="3383280" cy="373380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fLocksText="0">
        <xdr:nvSpPr>
          <xdr:cNvPr id="4" name="TextBox 3">
            <a:extLst>
              <a:ext uri="{FF2B5EF4-FFF2-40B4-BE49-F238E27FC236}">
                <a16:creationId xmlns:a16="http://schemas.microsoft.com/office/drawing/2014/main" id="{B15D727B-EA72-CBC3-AB0C-E846142A20E7}"/>
              </a:ext>
            </a:extLst>
          </xdr:cNvPr>
          <xdr:cNvSpPr txBox="1"/>
        </xdr:nvSpPr>
        <xdr:spPr>
          <a:xfrm>
            <a:off x="13495020" y="406908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Gör</a:t>
            </a:r>
            <a:r>
              <a:rPr lang="en-US" sz="1200" b="1" baseline="0">
                <a:solidFill>
                  <a:schemeClr val="tx1"/>
                </a:solidFill>
              </a:rPr>
              <a:t> kalkylen gårdsspecifik:</a:t>
            </a:r>
            <a:endParaRPr lang="en-US" sz="1200" b="1">
              <a:solidFill>
                <a:schemeClr val="tx1"/>
              </a:solidFill>
            </a:endParaRPr>
          </a:p>
          <a:p>
            <a:endParaRPr lang="en-US" sz="1000"/>
          </a:p>
          <a:p>
            <a:endParaRPr lang="en-US" sz="1000"/>
          </a:p>
          <a:p>
            <a:r>
              <a:rPr lang="en-US" sz="1000"/>
              <a:t>1. Bocka ur de alternativ som</a:t>
            </a:r>
            <a:r>
              <a:rPr lang="en-US" sz="1000" baseline="0"/>
              <a:t> </a:t>
            </a:r>
            <a:r>
              <a:rPr lang="en-US" sz="1000" baseline="0">
                <a:solidFill>
                  <a:sysClr val="windowText" lastClr="000000"/>
                </a:solidFill>
              </a:rPr>
              <a:t>inte är relevanta f</a:t>
            </a:r>
            <a:r>
              <a:rPr lang="en-US" sz="1000" baseline="0"/>
              <a:t>ör din gård</a:t>
            </a:r>
          </a:p>
          <a:p>
            <a:r>
              <a:rPr lang="en-US" sz="1000" baseline="0"/>
              <a:t>2. Ändra kvantitet, kostnad och arbetskostnad vid behov.</a:t>
            </a:r>
          </a:p>
          <a:p>
            <a:r>
              <a:rPr lang="en-US" sz="1000" baseline="0"/>
              <a:t>3. Lägg till nya poster om något saknas</a:t>
            </a:r>
          </a:p>
          <a:p>
            <a:r>
              <a:rPr lang="en-US" sz="1000" baseline="0"/>
              <a:t>4. Skriv en kommentar vid behov.</a:t>
            </a:r>
          </a:p>
          <a:p>
            <a:endParaRPr lang="en-US" sz="1000" baseline="0"/>
          </a:p>
          <a:p>
            <a:r>
              <a:rPr lang="en-US" sz="1600" b="1" baseline="0"/>
              <a:t>Klart!</a:t>
            </a:r>
          </a:p>
          <a:p>
            <a:endParaRPr lang="en-US" sz="1000"/>
          </a:p>
        </xdr:txBody>
      </xdr:sp>
      <xdr:sp macro="" textlink="" fLocksText="0">
        <xdr:nvSpPr>
          <xdr:cNvPr id="5" name="TextBox 5">
            <a:extLst>
              <a:ext uri="{FF2B5EF4-FFF2-40B4-BE49-F238E27FC236}">
                <a16:creationId xmlns:a16="http://schemas.microsoft.com/office/drawing/2014/main" id="{37BB72FE-2ACA-B74C-C2BC-521EEC08F81E}"/>
              </a:ext>
            </a:extLst>
          </xdr:cNvPr>
          <xdr:cNvSpPr txBox="1"/>
        </xdr:nvSpPr>
        <xdr:spPr>
          <a:xfrm>
            <a:off x="13495020" y="222504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Beskrivning</a:t>
            </a:r>
            <a:r>
              <a:rPr lang="en-US" sz="1200" b="1" baseline="0">
                <a:solidFill>
                  <a:schemeClr val="tx1"/>
                </a:solidFill>
              </a:rPr>
              <a:t>:</a:t>
            </a:r>
          </a:p>
          <a:p>
            <a:endParaRPr lang="en-US" sz="1200" b="1" baseline="0">
              <a:solidFill>
                <a:schemeClr val="tx1"/>
              </a:solidFill>
            </a:endParaRPr>
          </a:p>
          <a:p>
            <a:r>
              <a:rPr lang="sv-SE" sz="1200"/>
              <a:t>För att säkerställa en hög hygienstandard och minimera risken för smittspridning i slutna anläggningar, grisstallar och deras angränsande utrymmen, är det avgörande att hundar, katter och andra sällskapsdjur inte tillåts vistas där. Denna regel omfattar inte bara de primära djurhållningsutrymmena utan även alla områden som är direkt kopplade till det inre området, såsom korridorer, personalutrymmen och foderkök.</a:t>
            </a:r>
          </a:p>
          <a:p>
            <a:r>
              <a:rPr lang="sv-SE" sz="1200"/>
              <a:t>Sällskapsdjur kan bära med sig smittämnen som kan överföras till produktionsdjuren till exempel MRSA, vilket kan leda till sjukdomsutbrott eller försämrad djurhälsa. Deras närvaro riskerar att kontaminera foder eller utrustning. För att säkerställa att detta förbud efterlevs bör tydliga rutiner och kommunikation finnas.</a:t>
            </a:r>
          </a:p>
          <a:p>
            <a:endParaRPr lang="en-US" sz="1200" b="1" baseline="0">
              <a:solidFill>
                <a:schemeClr val="tx1"/>
              </a:solidFill>
            </a:endParaRPr>
          </a:p>
          <a:p>
            <a:endParaRPr lang="en-US" sz="1200" b="1" baseline="0">
              <a:solidFill>
                <a:schemeClr val="tx1"/>
              </a:solidFill>
            </a:endParaRPr>
          </a:p>
          <a:p>
            <a:endParaRPr lang="en-US" sz="1000" baseline="0"/>
          </a:p>
          <a:p>
            <a:endParaRPr lang="en-US" sz="1000"/>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18</xdr:col>
      <xdr:colOff>137160</xdr:colOff>
      <xdr:row>11</xdr:row>
      <xdr:rowOff>22860</xdr:rowOff>
    </xdr:from>
    <xdr:to>
      <xdr:col>23</xdr:col>
      <xdr:colOff>396240</xdr:colOff>
      <xdr:row>22</xdr:row>
      <xdr:rowOff>236220</xdr:rowOff>
    </xdr:to>
    <xdr:grpSp>
      <xdr:nvGrpSpPr>
        <xdr:cNvPr id="2" name="Group 1">
          <a:extLst>
            <a:ext uri="{FF2B5EF4-FFF2-40B4-BE49-F238E27FC236}">
              <a16:creationId xmlns:a16="http://schemas.microsoft.com/office/drawing/2014/main" id="{2A762834-5622-42BD-A08C-0A48B0A56291}"/>
            </a:ext>
          </a:extLst>
        </xdr:cNvPr>
        <xdr:cNvGrpSpPr/>
      </xdr:nvGrpSpPr>
      <xdr:grpSpPr>
        <a:xfrm>
          <a:off x="14243685" y="2213610"/>
          <a:ext cx="3307080" cy="3670935"/>
          <a:chOff x="13441680" y="2171700"/>
          <a:chExt cx="3383280" cy="3733800"/>
        </a:xfrm>
      </xdr:grpSpPr>
      <xdr:sp macro="" textlink="">
        <xdr:nvSpPr>
          <xdr:cNvPr id="3" name="Rectangle 2">
            <a:extLst>
              <a:ext uri="{FF2B5EF4-FFF2-40B4-BE49-F238E27FC236}">
                <a16:creationId xmlns:a16="http://schemas.microsoft.com/office/drawing/2014/main" id="{0B0453C3-EF8F-2A69-B4FB-949EEA2CB9ED}"/>
              </a:ext>
            </a:extLst>
          </xdr:cNvPr>
          <xdr:cNvSpPr/>
        </xdr:nvSpPr>
        <xdr:spPr>
          <a:xfrm>
            <a:off x="13441680" y="2171700"/>
            <a:ext cx="3383280" cy="373380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fLocksText="0">
        <xdr:nvSpPr>
          <xdr:cNvPr id="4" name="TextBox 3">
            <a:extLst>
              <a:ext uri="{FF2B5EF4-FFF2-40B4-BE49-F238E27FC236}">
                <a16:creationId xmlns:a16="http://schemas.microsoft.com/office/drawing/2014/main" id="{FE057F79-CB90-B940-54C7-4E8837EC0098}"/>
              </a:ext>
            </a:extLst>
          </xdr:cNvPr>
          <xdr:cNvSpPr txBox="1"/>
        </xdr:nvSpPr>
        <xdr:spPr>
          <a:xfrm>
            <a:off x="13495020" y="406908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Gör</a:t>
            </a:r>
            <a:r>
              <a:rPr lang="en-US" sz="1200" b="1" baseline="0">
                <a:solidFill>
                  <a:schemeClr val="tx1"/>
                </a:solidFill>
              </a:rPr>
              <a:t> kalkylen gårdsspecifik:</a:t>
            </a:r>
            <a:endParaRPr lang="en-US" sz="1200" b="1">
              <a:solidFill>
                <a:schemeClr val="tx1"/>
              </a:solidFill>
            </a:endParaRPr>
          </a:p>
          <a:p>
            <a:endParaRPr lang="en-US" sz="1000"/>
          </a:p>
          <a:p>
            <a:endParaRPr lang="en-US" sz="1000">
              <a:solidFill>
                <a:sysClr val="windowText" lastClr="000000"/>
              </a:solidFill>
            </a:endParaRPr>
          </a:p>
          <a:p>
            <a:r>
              <a:rPr lang="en-US" sz="1000">
                <a:solidFill>
                  <a:sysClr val="windowText" lastClr="000000"/>
                </a:solidFill>
              </a:rPr>
              <a:t>1. Bocka ur de alternativ som</a:t>
            </a:r>
            <a:r>
              <a:rPr lang="en-US" sz="1000" baseline="0">
                <a:solidFill>
                  <a:sysClr val="windowText" lastClr="000000"/>
                </a:solidFill>
              </a:rPr>
              <a:t> inte är relevanta </a:t>
            </a:r>
            <a:r>
              <a:rPr lang="en-US" sz="1000" baseline="0"/>
              <a:t>för din gård</a:t>
            </a:r>
          </a:p>
          <a:p>
            <a:r>
              <a:rPr lang="en-US" sz="1000" baseline="0"/>
              <a:t>2. Ändra kvantitet, kostnad och arbetskostnad vid behov.</a:t>
            </a:r>
          </a:p>
          <a:p>
            <a:r>
              <a:rPr lang="en-US" sz="1000" baseline="0"/>
              <a:t>3. Lägg till nya poster om något saknas</a:t>
            </a:r>
          </a:p>
          <a:p>
            <a:r>
              <a:rPr lang="en-US" sz="1000" baseline="0"/>
              <a:t>4. Skriv en kommentar vid behov.</a:t>
            </a:r>
          </a:p>
          <a:p>
            <a:endParaRPr lang="en-US" sz="1000" baseline="0"/>
          </a:p>
          <a:p>
            <a:r>
              <a:rPr lang="en-US" sz="1600" b="1" baseline="0"/>
              <a:t>Klart!</a:t>
            </a:r>
          </a:p>
          <a:p>
            <a:endParaRPr lang="en-US" sz="1000"/>
          </a:p>
        </xdr:txBody>
      </xdr:sp>
      <xdr:sp macro="" textlink="" fLocksText="0">
        <xdr:nvSpPr>
          <xdr:cNvPr id="6" name="TextBox 5">
            <a:extLst>
              <a:ext uri="{FF2B5EF4-FFF2-40B4-BE49-F238E27FC236}">
                <a16:creationId xmlns:a16="http://schemas.microsoft.com/office/drawing/2014/main" id="{38E4F914-BC1A-578C-0854-686FBF212B11}"/>
              </a:ext>
            </a:extLst>
          </xdr:cNvPr>
          <xdr:cNvSpPr txBox="1"/>
        </xdr:nvSpPr>
        <xdr:spPr>
          <a:xfrm>
            <a:off x="13495020" y="222504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Beskrivning</a:t>
            </a:r>
            <a:r>
              <a:rPr lang="en-US" sz="1200" b="1" baseline="0">
                <a:solidFill>
                  <a:schemeClr val="tx1"/>
                </a:solidFill>
              </a:rPr>
              <a:t>:</a:t>
            </a:r>
            <a:endParaRPr lang="en-US" sz="1200" b="1">
              <a:solidFill>
                <a:schemeClr val="tx1"/>
              </a:solidFill>
            </a:endParaRPr>
          </a:p>
          <a:p>
            <a:endParaRPr lang="en-US" sz="1000"/>
          </a:p>
          <a:p>
            <a:r>
              <a:rPr lang="sv-SE" sz="1000"/>
              <a:t>Utöver de kostnader som framgår i kalkylen kan det tillkomma andra utgifter i samband med anslutning till SSB Gris ASF-status. </a:t>
            </a:r>
            <a:endParaRPr lang="en-US" sz="1000" baseline="0"/>
          </a:p>
          <a:p>
            <a:endParaRPr lang="en-US" sz="10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33866</xdr:colOff>
      <xdr:row>3</xdr:row>
      <xdr:rowOff>42333</xdr:rowOff>
    </xdr:from>
    <xdr:to>
      <xdr:col>11</xdr:col>
      <xdr:colOff>1058</xdr:colOff>
      <xdr:row>3</xdr:row>
      <xdr:rowOff>687917</xdr:rowOff>
    </xdr:to>
    <xdr:sp macro="" textlink="">
      <xdr:nvSpPr>
        <xdr:cNvPr id="5" name="TextBox 4">
          <a:extLst>
            <a:ext uri="{FF2B5EF4-FFF2-40B4-BE49-F238E27FC236}">
              <a16:creationId xmlns:a16="http://schemas.microsoft.com/office/drawing/2014/main" id="{846652B0-85EF-0666-55B8-DB7CAA5EA233}"/>
            </a:ext>
          </a:extLst>
        </xdr:cNvPr>
        <xdr:cNvSpPr txBox="1"/>
      </xdr:nvSpPr>
      <xdr:spPr>
        <a:xfrm>
          <a:off x="213783" y="592666"/>
          <a:ext cx="10614025" cy="6455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sv-SE" sz="1100">
              <a:solidFill>
                <a:schemeClr val="dk1"/>
              </a:solidFill>
              <a:effectLst/>
              <a:latin typeface="+mn-lt"/>
              <a:ea typeface="+mn-ea"/>
              <a:cs typeface="+mn-cs"/>
            </a:rPr>
            <a:t>Här är en kort beskrivning av frågeformuläret. Alla punkter som är röda behöver en åtgärd för att uppfylla ASF-status. Om </a:t>
          </a:r>
          <a:r>
            <a:rPr lang="sv-SE" sz="1100">
              <a:solidFill>
                <a:sysClr val="windowText" lastClr="000000"/>
              </a:solidFill>
              <a:effectLst/>
              <a:latin typeface="+mn-lt"/>
              <a:ea typeface="+mn-ea"/>
              <a:cs typeface="+mn-cs"/>
            </a:rPr>
            <a:t>punkten redan är införd på gården ska man klarmarkera </a:t>
          </a:r>
          <a:r>
            <a:rPr lang="sv-SE" sz="1100">
              <a:solidFill>
                <a:schemeClr val="dk1"/>
              </a:solidFill>
              <a:effectLst/>
              <a:latin typeface="+mn-lt"/>
              <a:ea typeface="+mn-ea"/>
              <a:cs typeface="+mn-cs"/>
            </a:rPr>
            <a:t>den med en bock i rutan. Om punkten behöver investering gå till kalkylen till höger om punkten. Det går även att komplettera med rådgivningstext.  </a:t>
          </a:r>
        </a:p>
      </xdr:txBody>
    </xdr:sp>
    <xdr:clientData/>
  </xdr:twoCellAnchor>
  <xdr:twoCellAnchor>
    <xdr:from>
      <xdr:col>11</xdr:col>
      <xdr:colOff>312208</xdr:colOff>
      <xdr:row>3</xdr:row>
      <xdr:rowOff>50800</xdr:rowOff>
    </xdr:from>
    <xdr:to>
      <xdr:col>21</xdr:col>
      <xdr:colOff>8467</xdr:colOff>
      <xdr:row>3</xdr:row>
      <xdr:rowOff>698500</xdr:rowOff>
    </xdr:to>
    <xdr:sp macro="" textlink="">
      <xdr:nvSpPr>
        <xdr:cNvPr id="3" name="TextBox 5">
          <a:extLst>
            <a:ext uri="{FF2B5EF4-FFF2-40B4-BE49-F238E27FC236}">
              <a16:creationId xmlns:a16="http://schemas.microsoft.com/office/drawing/2014/main" id="{5CC70AC9-2B6A-4791-96BB-3DCA87E5A215}"/>
            </a:ext>
          </a:extLst>
        </xdr:cNvPr>
        <xdr:cNvSpPr txBox="1"/>
      </xdr:nvSpPr>
      <xdr:spPr>
        <a:xfrm>
          <a:off x="11138958" y="601133"/>
          <a:ext cx="8819092" cy="647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sv-SE" sz="1100">
              <a:solidFill>
                <a:schemeClr val="dk1"/>
              </a:solidFill>
              <a:effectLst/>
              <a:latin typeface="+mn-lt"/>
              <a:ea typeface="+mn-ea"/>
              <a:cs typeface="+mn-cs"/>
            </a:rPr>
            <a:t>Här är en kort </a:t>
          </a:r>
          <a:r>
            <a:rPr lang="sv-SE" sz="1100">
              <a:solidFill>
                <a:sysClr val="windowText" lastClr="000000"/>
              </a:solidFill>
              <a:effectLst/>
              <a:latin typeface="+mn-lt"/>
              <a:ea typeface="+mn-ea"/>
              <a:cs typeface="+mn-cs"/>
            </a:rPr>
            <a:t>beskrivning av investeringskalkylerna. Gå till enskilda kalkylen genom att klicka på rutan med texten </a:t>
          </a:r>
          <a:r>
            <a:rPr lang="sv-SE" sz="1100" u="sng">
              <a:solidFill>
                <a:sysClr val="windowText" lastClr="000000"/>
              </a:solidFill>
              <a:effectLst/>
              <a:latin typeface="+mn-lt"/>
              <a:ea typeface="+mn-ea"/>
              <a:cs typeface="+mn-cs"/>
            </a:rPr>
            <a:t>Klicka Här</a:t>
          </a:r>
          <a:r>
            <a:rPr lang="sv-SE" sz="1100">
              <a:solidFill>
                <a:sysClr val="windowText" lastClr="000000"/>
              </a:solidFill>
              <a:effectLst/>
              <a:latin typeface="+mn-lt"/>
              <a:ea typeface="+mn-ea"/>
              <a:cs typeface="+mn-cs"/>
            </a:rPr>
            <a:t>. Avmarkera de poster som inte är aktuella för gården och redigera antal och pris på de kvarvarande punkterna så att det stämmer överens med gårdens behov. Klicka på </a:t>
          </a:r>
          <a:r>
            <a:rPr lang="sv-SE" sz="1100" u="sng">
              <a:solidFill>
                <a:sysClr val="windowText" lastClr="000000"/>
              </a:solidFill>
              <a:effectLst/>
              <a:latin typeface="+mn-lt"/>
              <a:ea typeface="+mn-ea"/>
              <a:cs typeface="+mn-cs"/>
            </a:rPr>
            <a:t>Tillbaka</a:t>
          </a:r>
          <a:r>
            <a:rPr lang="sv-SE" sz="1100">
              <a:solidFill>
                <a:sysClr val="windowText" lastClr="000000"/>
              </a:solidFill>
              <a:effectLst/>
              <a:latin typeface="+mn-lt"/>
              <a:ea typeface="+mn-ea"/>
              <a:cs typeface="+mn-cs"/>
            </a:rPr>
            <a:t> och markera rutan "Kräver investering".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354330</xdr:colOff>
      <xdr:row>9</xdr:row>
      <xdr:rowOff>133350</xdr:rowOff>
    </xdr:from>
    <xdr:to>
      <xdr:col>6</xdr:col>
      <xdr:colOff>186690</xdr:colOff>
      <xdr:row>27</xdr:row>
      <xdr:rowOff>110490</xdr:rowOff>
    </xdr:to>
    <xdr:sp macro="" textlink="">
      <xdr:nvSpPr>
        <xdr:cNvPr id="2" name="Isosceles Triangle 1">
          <a:extLst>
            <a:ext uri="{FF2B5EF4-FFF2-40B4-BE49-F238E27FC236}">
              <a16:creationId xmlns:a16="http://schemas.microsoft.com/office/drawing/2014/main" id="{7C06E2E2-A6E7-AD62-D35A-926ACA1904BF}"/>
            </a:ext>
          </a:extLst>
        </xdr:cNvPr>
        <xdr:cNvSpPr/>
      </xdr:nvSpPr>
      <xdr:spPr>
        <a:xfrm rot="5400000">
          <a:off x="1074420" y="2278380"/>
          <a:ext cx="3268980" cy="2270760"/>
        </a:xfrm>
        <a:prstGeom prst="triangle">
          <a:avLst/>
        </a:prstGeom>
        <a:ln>
          <a:noFill/>
        </a:ln>
        <a:effectLst>
          <a:outerShdw blurRad="50800" dist="38100" dir="2700000" algn="tl" rotWithShape="0">
            <a:prstClr val="black">
              <a:alpha val="40000"/>
            </a:prstClr>
          </a:outerShdw>
        </a:effectLst>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endParaRPr lang="en-US" sz="1100" kern="1200"/>
        </a:p>
      </xdr:txBody>
    </xdr:sp>
    <xdr:clientData/>
  </xdr:twoCellAnchor>
  <xdr:twoCellAnchor>
    <xdr:from>
      <xdr:col>7</xdr:col>
      <xdr:colOff>11430</xdr:colOff>
      <xdr:row>9</xdr:row>
      <xdr:rowOff>102870</xdr:rowOff>
    </xdr:from>
    <xdr:to>
      <xdr:col>10</xdr:col>
      <xdr:colOff>453390</xdr:colOff>
      <xdr:row>27</xdr:row>
      <xdr:rowOff>80010</xdr:rowOff>
    </xdr:to>
    <xdr:sp macro="" textlink="">
      <xdr:nvSpPr>
        <xdr:cNvPr id="3" name="Isosceles Triangle 2">
          <a:extLst>
            <a:ext uri="{FF2B5EF4-FFF2-40B4-BE49-F238E27FC236}">
              <a16:creationId xmlns:a16="http://schemas.microsoft.com/office/drawing/2014/main" id="{A2C0ED1B-1876-4D9A-9619-8F7ED92F31B1}"/>
            </a:ext>
          </a:extLst>
        </xdr:cNvPr>
        <xdr:cNvSpPr/>
      </xdr:nvSpPr>
      <xdr:spPr>
        <a:xfrm rot="5400000">
          <a:off x="3779520" y="2247900"/>
          <a:ext cx="3268980" cy="2270760"/>
        </a:xfrm>
        <a:prstGeom prst="triangle">
          <a:avLst/>
        </a:prstGeom>
        <a:ln>
          <a:noFill/>
        </a:ln>
        <a:effectLst>
          <a:outerShdw blurRad="50800" dist="38100" dir="2700000" algn="tl" rotWithShape="0">
            <a:prstClr val="black">
              <a:alpha val="40000"/>
            </a:prstClr>
          </a:outerShdw>
        </a:effectLst>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endParaRPr lang="en-US" sz="1100" kern="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129540</xdr:colOff>
      <xdr:row>11</xdr:row>
      <xdr:rowOff>7620</xdr:rowOff>
    </xdr:from>
    <xdr:to>
      <xdr:col>23</xdr:col>
      <xdr:colOff>388620</xdr:colOff>
      <xdr:row>36</xdr:row>
      <xdr:rowOff>184786</xdr:rowOff>
    </xdr:to>
    <xdr:grpSp>
      <xdr:nvGrpSpPr>
        <xdr:cNvPr id="2" name="Group 1">
          <a:extLst>
            <a:ext uri="{FF2B5EF4-FFF2-40B4-BE49-F238E27FC236}">
              <a16:creationId xmlns:a16="http://schemas.microsoft.com/office/drawing/2014/main" id="{03670F2B-0B91-4E43-9235-CEE32A44F71D}"/>
            </a:ext>
          </a:extLst>
        </xdr:cNvPr>
        <xdr:cNvGrpSpPr/>
      </xdr:nvGrpSpPr>
      <xdr:grpSpPr>
        <a:xfrm>
          <a:off x="14150340" y="2226945"/>
          <a:ext cx="3307080" cy="7463791"/>
          <a:chOff x="13441680" y="2171700"/>
          <a:chExt cx="3383280" cy="3733800"/>
        </a:xfrm>
      </xdr:grpSpPr>
      <xdr:sp macro="" textlink="">
        <xdr:nvSpPr>
          <xdr:cNvPr id="3" name="Rectangle 2">
            <a:extLst>
              <a:ext uri="{FF2B5EF4-FFF2-40B4-BE49-F238E27FC236}">
                <a16:creationId xmlns:a16="http://schemas.microsoft.com/office/drawing/2014/main" id="{B486FCFF-7F3C-C5BB-9695-7818832AE4D6}"/>
              </a:ext>
            </a:extLst>
          </xdr:cNvPr>
          <xdr:cNvSpPr/>
        </xdr:nvSpPr>
        <xdr:spPr>
          <a:xfrm>
            <a:off x="13441680" y="2171700"/>
            <a:ext cx="3383280" cy="373380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fLocksText="0">
        <xdr:nvSpPr>
          <xdr:cNvPr id="4" name="TextBox 3">
            <a:extLst>
              <a:ext uri="{FF2B5EF4-FFF2-40B4-BE49-F238E27FC236}">
                <a16:creationId xmlns:a16="http://schemas.microsoft.com/office/drawing/2014/main" id="{80E45C38-2374-ADC9-B4A5-3F84B14FF888}"/>
              </a:ext>
            </a:extLst>
          </xdr:cNvPr>
          <xdr:cNvSpPr txBox="1"/>
        </xdr:nvSpPr>
        <xdr:spPr>
          <a:xfrm>
            <a:off x="13495020" y="4634153"/>
            <a:ext cx="3268980" cy="1224971"/>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Gör</a:t>
            </a:r>
            <a:r>
              <a:rPr lang="en-US" sz="1200" b="1" baseline="0">
                <a:solidFill>
                  <a:schemeClr val="tx1"/>
                </a:solidFill>
              </a:rPr>
              <a:t> kalkylen gårdsspecifik:</a:t>
            </a:r>
            <a:endParaRPr lang="en-US" sz="1200" b="1">
              <a:solidFill>
                <a:schemeClr val="tx1"/>
              </a:solidFill>
            </a:endParaRPr>
          </a:p>
          <a:p>
            <a:endParaRPr lang="en-US" sz="1000"/>
          </a:p>
          <a:p>
            <a:endParaRPr lang="en-US" sz="1000"/>
          </a:p>
          <a:p>
            <a:r>
              <a:rPr lang="en-US" sz="1000"/>
              <a:t>1. Bocka ur de alternativ </a:t>
            </a:r>
            <a:r>
              <a:rPr lang="en-US" sz="1000">
                <a:solidFill>
                  <a:sysClr val="windowText" lastClr="000000"/>
                </a:solidFill>
              </a:rPr>
              <a:t>som</a:t>
            </a:r>
            <a:r>
              <a:rPr lang="en-US" sz="1000" baseline="0">
                <a:solidFill>
                  <a:sysClr val="windowText" lastClr="000000"/>
                </a:solidFill>
              </a:rPr>
              <a:t> inte är relevanta </a:t>
            </a:r>
            <a:r>
              <a:rPr lang="en-US" sz="1000" baseline="0"/>
              <a:t>för din gård</a:t>
            </a:r>
          </a:p>
          <a:p>
            <a:r>
              <a:rPr lang="en-US" sz="1000" baseline="0"/>
              <a:t>2. Ändra kvantitet, kostnad och arbetskostnad vid behov.</a:t>
            </a:r>
          </a:p>
          <a:p>
            <a:r>
              <a:rPr lang="en-US" sz="1000" baseline="0"/>
              <a:t>3. Lägg till nya poster om något saknas</a:t>
            </a:r>
          </a:p>
          <a:p>
            <a:r>
              <a:rPr lang="en-US" sz="1000" baseline="0"/>
              <a:t>4. Skriv en kommentar vid behov.</a:t>
            </a:r>
          </a:p>
          <a:p>
            <a:endParaRPr lang="en-US" sz="1000" baseline="0"/>
          </a:p>
          <a:p>
            <a:r>
              <a:rPr lang="en-US" sz="1600" b="1" baseline="0"/>
              <a:t>Klart!</a:t>
            </a:r>
          </a:p>
          <a:p>
            <a:endParaRPr lang="en-US" sz="1000"/>
          </a:p>
        </xdr:txBody>
      </xdr:sp>
      <xdr:sp macro="" textlink="" fLocksText="0">
        <xdr:nvSpPr>
          <xdr:cNvPr id="5" name="TextBox 4">
            <a:extLst>
              <a:ext uri="{FF2B5EF4-FFF2-40B4-BE49-F238E27FC236}">
                <a16:creationId xmlns:a16="http://schemas.microsoft.com/office/drawing/2014/main" id="{40FE470F-BE15-4886-8DFA-9CB3F2EBF207}"/>
              </a:ext>
            </a:extLst>
          </xdr:cNvPr>
          <xdr:cNvSpPr txBox="1"/>
        </xdr:nvSpPr>
        <xdr:spPr>
          <a:xfrm>
            <a:off x="13495020" y="2225040"/>
            <a:ext cx="3268980" cy="2320093"/>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Beskrivning</a:t>
            </a:r>
            <a:r>
              <a:rPr lang="en-US" sz="1200" b="1" baseline="0">
                <a:solidFill>
                  <a:schemeClr val="tx1"/>
                </a:solidFill>
              </a:rPr>
              <a:t>:</a:t>
            </a:r>
            <a:endParaRPr lang="en-US" sz="1200" b="1">
              <a:solidFill>
                <a:schemeClr val="tx1"/>
              </a:solidFill>
            </a:endParaRPr>
          </a:p>
          <a:p>
            <a:endParaRPr lang="en-US" sz="1000"/>
          </a:p>
          <a:p>
            <a:r>
              <a:rPr lang="en-US" sz="1000" baseline="0"/>
              <a:t>För att upprätthålla högsta möjliga standard för djurhälsa och förebygga sjukdomar inom besättningen är det viktigt att besättningens personal har kännedom till besättningens smittskyddsrutiner. Det är också viktigt att djurhållaren och personalen utarbetar dessa rutiner </a:t>
            </a:r>
            <a:r>
              <a:rPr lang="en-US" sz="1000" baseline="0">
                <a:solidFill>
                  <a:sysClr val="windowText" lastClr="000000"/>
                </a:solidFill>
              </a:rPr>
              <a:t>tillsammans. Under denna genomgång går man tillsammans med en behörig veterinär igenom besättningens rutiner och tar vid behov fram åtgärder som förbättrar besättningens smittskyddsrutiner.</a:t>
            </a:r>
          </a:p>
          <a:p>
            <a:endParaRPr lang="en-US" sz="1000" baseline="0">
              <a:solidFill>
                <a:sysClr val="windowText" lastClr="000000"/>
              </a:solidFill>
            </a:endParaRPr>
          </a:p>
          <a:p>
            <a:r>
              <a:rPr lang="en-US" sz="1000" baseline="0">
                <a:solidFill>
                  <a:sysClr val="windowText" lastClr="000000"/>
                </a:solidFill>
              </a:rPr>
              <a:t>Den årliga genomgången är en möjlighet att säkerställa att alla i besättningen är uppdaterade på de senaste rekommendationerna och att befintliga smittskyddsrutiner fungerar som de ska. Genom att arbeta i nära sammarbete med besättningens veterinär får djurhållaren och personalen inte bara värdefull feedback och råd om förbättringar, utan även anpassad vägledning utifrån besättningens specifika behov och förutsättningar.</a:t>
            </a:r>
          </a:p>
          <a:p>
            <a:endParaRPr lang="en-US" sz="1000" baseline="0">
              <a:solidFill>
                <a:sysClr val="windowText" lastClr="000000"/>
              </a:solidFill>
            </a:endParaRPr>
          </a:p>
          <a:p>
            <a:r>
              <a:rPr lang="en-US" sz="1000" baseline="0">
                <a:solidFill>
                  <a:sysClr val="windowText" lastClr="000000"/>
                </a:solidFill>
              </a:rPr>
              <a:t>Att genomföra denna regelbundna genomgång stärker verksamhetens motståndskraft mot sjukdomar, vilket bidrar till en hållbar och säker djurhållning över tid. Det är en investering i både djurens välbefinnande och produktionens lönsamhet, samt en viktig åtgärd för att skydda djur och människor mot potentiella hälsorisker.</a:t>
            </a:r>
          </a:p>
          <a:p>
            <a:endParaRPr lang="en-US" sz="1000"/>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18</xdr:col>
      <xdr:colOff>167640</xdr:colOff>
      <xdr:row>11</xdr:row>
      <xdr:rowOff>7620</xdr:rowOff>
    </xdr:from>
    <xdr:to>
      <xdr:col>23</xdr:col>
      <xdr:colOff>426720</xdr:colOff>
      <xdr:row>33</xdr:row>
      <xdr:rowOff>68580</xdr:rowOff>
    </xdr:to>
    <xdr:grpSp>
      <xdr:nvGrpSpPr>
        <xdr:cNvPr id="2" name="Group 1">
          <a:extLst>
            <a:ext uri="{FF2B5EF4-FFF2-40B4-BE49-F238E27FC236}">
              <a16:creationId xmlns:a16="http://schemas.microsoft.com/office/drawing/2014/main" id="{6CFF69B5-54D2-43D8-B3CD-10B8BEE00BC9}"/>
            </a:ext>
          </a:extLst>
        </xdr:cNvPr>
        <xdr:cNvGrpSpPr/>
      </xdr:nvGrpSpPr>
      <xdr:grpSpPr>
        <a:xfrm>
          <a:off x="14188440" y="2226945"/>
          <a:ext cx="3307080" cy="6433185"/>
          <a:chOff x="13441680" y="2171700"/>
          <a:chExt cx="3383280" cy="3733800"/>
        </a:xfrm>
      </xdr:grpSpPr>
      <xdr:sp macro="" textlink="">
        <xdr:nvSpPr>
          <xdr:cNvPr id="3" name="Rectangle 2">
            <a:extLst>
              <a:ext uri="{FF2B5EF4-FFF2-40B4-BE49-F238E27FC236}">
                <a16:creationId xmlns:a16="http://schemas.microsoft.com/office/drawing/2014/main" id="{6C44E004-2496-0BCE-D658-AA7BA1BE41DB}"/>
              </a:ext>
            </a:extLst>
          </xdr:cNvPr>
          <xdr:cNvSpPr/>
        </xdr:nvSpPr>
        <xdr:spPr>
          <a:xfrm>
            <a:off x="13441680" y="2171700"/>
            <a:ext cx="3383280" cy="373380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fLocksText="0">
        <xdr:nvSpPr>
          <xdr:cNvPr id="4" name="TextBox 3">
            <a:extLst>
              <a:ext uri="{FF2B5EF4-FFF2-40B4-BE49-F238E27FC236}">
                <a16:creationId xmlns:a16="http://schemas.microsoft.com/office/drawing/2014/main" id="{0F601A0D-9A4B-09FC-8C73-2F6A1C4B58D6}"/>
              </a:ext>
            </a:extLst>
          </xdr:cNvPr>
          <xdr:cNvSpPr txBox="1"/>
        </xdr:nvSpPr>
        <xdr:spPr>
          <a:xfrm>
            <a:off x="13495020" y="4862296"/>
            <a:ext cx="3268980" cy="989863"/>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Gör</a:t>
            </a:r>
            <a:r>
              <a:rPr lang="en-US" sz="1200" b="1" baseline="0">
                <a:solidFill>
                  <a:schemeClr val="tx1"/>
                </a:solidFill>
              </a:rPr>
              <a:t> kalkylen gårdsspecifik:</a:t>
            </a:r>
            <a:endParaRPr lang="en-US" sz="1200" b="1">
              <a:solidFill>
                <a:schemeClr val="tx1"/>
              </a:solidFill>
            </a:endParaRPr>
          </a:p>
          <a:p>
            <a:endParaRPr lang="en-US" sz="1000"/>
          </a:p>
          <a:p>
            <a:endParaRPr lang="en-US" sz="1000"/>
          </a:p>
          <a:p>
            <a:r>
              <a:rPr lang="en-US" sz="1000"/>
              <a:t>1. Bocka ur de alternativ som</a:t>
            </a:r>
            <a:r>
              <a:rPr lang="en-US" sz="1000" baseline="0"/>
              <a:t> inte </a:t>
            </a:r>
            <a:r>
              <a:rPr lang="en-US" sz="1000" baseline="0">
                <a:solidFill>
                  <a:sysClr val="windowText" lastClr="000000"/>
                </a:solidFill>
              </a:rPr>
              <a:t>är relevanta </a:t>
            </a:r>
            <a:r>
              <a:rPr lang="en-US" sz="1000" baseline="0"/>
              <a:t>för din gård</a:t>
            </a:r>
          </a:p>
          <a:p>
            <a:r>
              <a:rPr lang="en-US" sz="1000" baseline="0"/>
              <a:t>2. Ändra kvantitet, kostnad och arbetskostnad vid behov.</a:t>
            </a:r>
          </a:p>
          <a:p>
            <a:r>
              <a:rPr lang="en-US" sz="1000" baseline="0"/>
              <a:t>3. Lägg till nya poster om något saknas</a:t>
            </a:r>
          </a:p>
          <a:p>
            <a:r>
              <a:rPr lang="en-US" sz="1000" baseline="0"/>
              <a:t>4. Skriv en kommentar vid behov.</a:t>
            </a:r>
          </a:p>
          <a:p>
            <a:endParaRPr lang="en-US" sz="1000" baseline="0"/>
          </a:p>
          <a:p>
            <a:r>
              <a:rPr lang="en-US" sz="1600" b="1" baseline="0"/>
              <a:t>Klart!</a:t>
            </a:r>
          </a:p>
          <a:p>
            <a:endParaRPr lang="en-US" sz="1000"/>
          </a:p>
        </xdr:txBody>
      </xdr:sp>
      <xdr:sp macro="" textlink="" fLocksText="0">
        <xdr:nvSpPr>
          <xdr:cNvPr id="6" name="TextBox 5">
            <a:extLst>
              <a:ext uri="{FF2B5EF4-FFF2-40B4-BE49-F238E27FC236}">
                <a16:creationId xmlns:a16="http://schemas.microsoft.com/office/drawing/2014/main" id="{C3FCCD9E-7CCB-B0B8-E577-F194DC2ED23F}"/>
              </a:ext>
            </a:extLst>
          </xdr:cNvPr>
          <xdr:cNvSpPr txBox="1"/>
        </xdr:nvSpPr>
        <xdr:spPr>
          <a:xfrm>
            <a:off x="13495020" y="2225040"/>
            <a:ext cx="3268980" cy="2550323"/>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Beskrivning</a:t>
            </a:r>
            <a:r>
              <a:rPr lang="en-US" sz="1200" b="1" baseline="0">
                <a:solidFill>
                  <a:schemeClr val="tx1"/>
                </a:solidFill>
              </a:rPr>
              <a:t>:</a:t>
            </a:r>
            <a:endParaRPr lang="en-US" sz="1200" b="1">
              <a:solidFill>
                <a:schemeClr val="tx1"/>
              </a:solidFill>
            </a:endParaRPr>
          </a:p>
          <a:p>
            <a:endParaRPr lang="en-US" sz="1000"/>
          </a:p>
          <a:p>
            <a:r>
              <a:rPr lang="en-US" sz="1000" baseline="0"/>
              <a:t>För att minimera risken för introduktion av nya smittämnen till besättningen och även minska risken för att smitta sprids från besättningen, har en detaljerad </a:t>
            </a:r>
            <a:r>
              <a:rPr lang="en-US" sz="1000" baseline="0">
                <a:solidFill>
                  <a:sysClr val="windowText" lastClr="000000"/>
                </a:solidFill>
              </a:rPr>
              <a:t>planskiss upprättats i samarbete med en behörig veterinär. Denna skiss är utformad med fokus på att skapa tydliga och smittsäkra transportvägar inom och omkring besättningen. Planskissen ska också kunna användas vid utbrott av sjukdom såsom </a:t>
            </a:r>
            <a:r>
              <a:rPr lang="en-US" sz="1000" i="1" baseline="0">
                <a:solidFill>
                  <a:sysClr val="windowText" lastClr="000000"/>
                </a:solidFill>
              </a:rPr>
              <a:t>Salmonella </a:t>
            </a:r>
            <a:r>
              <a:rPr lang="en-US" sz="1000" i="0" baseline="0">
                <a:solidFill>
                  <a:sysClr val="windowText" lastClr="000000"/>
                </a:solidFill>
              </a:rPr>
              <a:t>eller allvarlig smittsam sjukdom för att snabbt kunna delge ansvarig myndighet information om gårdens utformning och flöden.</a:t>
            </a:r>
            <a:endParaRPr lang="en-US" sz="1000" baseline="0">
              <a:solidFill>
                <a:sysClr val="windowText" lastClr="000000"/>
              </a:solidFill>
            </a:endParaRPr>
          </a:p>
          <a:p>
            <a:endParaRPr lang="en-US" sz="1000" baseline="0">
              <a:solidFill>
                <a:sysClr val="windowText" lastClr="000000"/>
              </a:solidFill>
            </a:endParaRPr>
          </a:p>
          <a:p>
            <a:r>
              <a:rPr lang="en-US" sz="1000" baseline="0">
                <a:solidFill>
                  <a:sysClr val="windowText" lastClr="000000"/>
                </a:solidFill>
              </a:rPr>
              <a:t>Genom att noggrant planera transportvägar för djur, fordon och personal kan man undvika korsande trafik och skapa separerade flöden. Det är en viktig förebyggande åtgärd som skyddar både djuren och personalen</a:t>
            </a:r>
            <a:r>
              <a:rPr lang="en-US" sz="1000" baseline="0"/>
              <a:t>, samtidigt som det säkerställer att smittskyddsarbetet är effektivt och hållbart.</a:t>
            </a:r>
          </a:p>
          <a:p>
            <a:endParaRPr lang="en-US" sz="1000" baseline="0"/>
          </a:p>
          <a:p>
            <a:r>
              <a:rPr lang="en-US" sz="1000" baseline="0"/>
              <a:t>Att arbeta med planskissens riktlinjer innebär att man aktivt bidrar till en säkrare miljö där risken för smittspridning reduceras. Denna åtgärd är en viktig del av smittskyddsprogrammet och en grundläggande investering i djurhälsa och produktionssäkerhet.</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160020</xdr:colOff>
      <xdr:row>10</xdr:row>
      <xdr:rowOff>114300</xdr:rowOff>
    </xdr:from>
    <xdr:to>
      <xdr:col>23</xdr:col>
      <xdr:colOff>419100</xdr:colOff>
      <xdr:row>42</xdr:row>
      <xdr:rowOff>24765</xdr:rowOff>
    </xdr:to>
    <xdr:grpSp>
      <xdr:nvGrpSpPr>
        <xdr:cNvPr id="2" name="Group 1">
          <a:extLst>
            <a:ext uri="{FF2B5EF4-FFF2-40B4-BE49-F238E27FC236}">
              <a16:creationId xmlns:a16="http://schemas.microsoft.com/office/drawing/2014/main" id="{EDD987E2-8BD1-4F4F-9D2D-EE9B8D4CDC23}"/>
            </a:ext>
          </a:extLst>
        </xdr:cNvPr>
        <xdr:cNvGrpSpPr/>
      </xdr:nvGrpSpPr>
      <xdr:grpSpPr>
        <a:xfrm>
          <a:off x="14180820" y="2181225"/>
          <a:ext cx="3307080" cy="9254490"/>
          <a:chOff x="13441680" y="2171700"/>
          <a:chExt cx="3383280" cy="3733800"/>
        </a:xfrm>
      </xdr:grpSpPr>
      <xdr:sp macro="" textlink="">
        <xdr:nvSpPr>
          <xdr:cNvPr id="3" name="Rectangle 2">
            <a:extLst>
              <a:ext uri="{FF2B5EF4-FFF2-40B4-BE49-F238E27FC236}">
                <a16:creationId xmlns:a16="http://schemas.microsoft.com/office/drawing/2014/main" id="{024E35F4-4444-7405-689A-ABA681DE1DE7}"/>
              </a:ext>
            </a:extLst>
          </xdr:cNvPr>
          <xdr:cNvSpPr/>
        </xdr:nvSpPr>
        <xdr:spPr>
          <a:xfrm>
            <a:off x="13441680" y="2171700"/>
            <a:ext cx="3383280" cy="373380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fLocksText="0">
        <xdr:nvSpPr>
          <xdr:cNvPr id="4" name="TextBox 3">
            <a:extLst>
              <a:ext uri="{FF2B5EF4-FFF2-40B4-BE49-F238E27FC236}">
                <a16:creationId xmlns:a16="http://schemas.microsoft.com/office/drawing/2014/main" id="{0449EA31-04FB-A6F2-5209-BBB49A92C6BA}"/>
              </a:ext>
            </a:extLst>
          </xdr:cNvPr>
          <xdr:cNvSpPr txBox="1"/>
        </xdr:nvSpPr>
        <xdr:spPr>
          <a:xfrm>
            <a:off x="13495020" y="406908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Gör</a:t>
            </a:r>
            <a:r>
              <a:rPr lang="en-US" sz="1200" b="1" baseline="0">
                <a:solidFill>
                  <a:schemeClr val="tx1"/>
                </a:solidFill>
              </a:rPr>
              <a:t> kalkylen gårdsspecifik:</a:t>
            </a:r>
            <a:endParaRPr lang="en-US" sz="1200" b="1">
              <a:solidFill>
                <a:schemeClr val="tx1"/>
              </a:solidFill>
            </a:endParaRPr>
          </a:p>
          <a:p>
            <a:endParaRPr lang="en-US" sz="1000"/>
          </a:p>
          <a:p>
            <a:endParaRPr lang="en-US" sz="1000"/>
          </a:p>
          <a:p>
            <a:r>
              <a:rPr lang="en-US" sz="1000"/>
              <a:t>1. Bocka ur de alternativ </a:t>
            </a:r>
            <a:r>
              <a:rPr lang="en-US" sz="1000">
                <a:solidFill>
                  <a:sysClr val="windowText" lastClr="000000"/>
                </a:solidFill>
              </a:rPr>
              <a:t>som</a:t>
            </a:r>
            <a:r>
              <a:rPr lang="en-US" sz="1000" baseline="0">
                <a:solidFill>
                  <a:sysClr val="windowText" lastClr="000000"/>
                </a:solidFill>
              </a:rPr>
              <a:t> inte är relevanta för din </a:t>
            </a:r>
            <a:r>
              <a:rPr lang="en-US" sz="1000" baseline="0"/>
              <a:t>gård</a:t>
            </a:r>
          </a:p>
          <a:p>
            <a:r>
              <a:rPr lang="en-US" sz="1000" baseline="0"/>
              <a:t>2. Ändra kvantitet, kostnad och arbetskostnad vid behov.</a:t>
            </a:r>
          </a:p>
          <a:p>
            <a:r>
              <a:rPr lang="en-US" sz="1000" baseline="0"/>
              <a:t>3. Lägg till nya poster om något saknas</a:t>
            </a:r>
          </a:p>
          <a:p>
            <a:r>
              <a:rPr lang="en-US" sz="1000" baseline="0"/>
              <a:t>4. Skriv en kommentar vid behov.</a:t>
            </a:r>
          </a:p>
          <a:p>
            <a:endParaRPr lang="en-US" sz="1000" baseline="0"/>
          </a:p>
          <a:p>
            <a:r>
              <a:rPr lang="en-US" sz="1600" b="1" baseline="0"/>
              <a:t>Klart!</a:t>
            </a:r>
          </a:p>
          <a:p>
            <a:endParaRPr lang="en-US" sz="1000"/>
          </a:p>
        </xdr:txBody>
      </xdr:sp>
      <xdr:sp macro="" textlink="" fLocksText="0">
        <xdr:nvSpPr>
          <xdr:cNvPr id="6" name="TextBox 5">
            <a:extLst>
              <a:ext uri="{FF2B5EF4-FFF2-40B4-BE49-F238E27FC236}">
                <a16:creationId xmlns:a16="http://schemas.microsoft.com/office/drawing/2014/main" id="{FDFD1DBC-CE18-2C03-DF6D-F86F1B84C2BD}"/>
              </a:ext>
            </a:extLst>
          </xdr:cNvPr>
          <xdr:cNvSpPr txBox="1"/>
        </xdr:nvSpPr>
        <xdr:spPr>
          <a:xfrm>
            <a:off x="13495020" y="222504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Beskrivning</a:t>
            </a:r>
            <a:r>
              <a:rPr lang="en-US" sz="1200" b="1" baseline="0">
                <a:solidFill>
                  <a:schemeClr val="tx1"/>
                </a:solidFill>
              </a:rPr>
              <a:t>:</a:t>
            </a:r>
            <a:endParaRPr lang="en-US" sz="1200" b="1">
              <a:solidFill>
                <a:schemeClr val="tx1"/>
              </a:solidFill>
            </a:endParaRPr>
          </a:p>
          <a:p>
            <a:endParaRPr lang="en-US" sz="1000"/>
          </a:p>
          <a:p>
            <a:r>
              <a:rPr lang="en-US" sz="1000" baseline="0"/>
              <a:t>För att stärka smittskyddet i djurhållningen har en detaljerad planskiss tagits fram, där gränsen mellan yttre och inre områden i personalutrymmena har fastställts. </a:t>
            </a:r>
            <a:r>
              <a:rPr lang="en-US" sz="1000" baseline="0">
                <a:solidFill>
                  <a:sysClr val="windowText" lastClr="000000"/>
                </a:solidFill>
              </a:rPr>
              <a:t>Detta innebär att man har skapat en tydlig zonindelning som minskar risken för att smittor förs in i besättningen  utifrån men också att smittämnen förs ut ur besättningen.</a:t>
            </a:r>
          </a:p>
          <a:p>
            <a:endParaRPr lang="en-US" sz="1000" baseline="0">
              <a:solidFill>
                <a:sysClr val="windowText" lastClr="000000"/>
              </a:solidFill>
            </a:endParaRPr>
          </a:p>
          <a:p>
            <a:r>
              <a:rPr lang="en-US" sz="1000" baseline="0">
                <a:solidFill>
                  <a:sysClr val="windowText" lastClr="000000"/>
                </a:solidFill>
              </a:rPr>
              <a:t>Denna uppdelning är avgörande för att personal och besökare ska kunna följa smittskyddsrutiner på ett strukturerat sätt. Genom att ha avgränsade ytor för exempelvis omklädning, handtvätt och ombyte av skor kan personal och besökare säkerställa att eventuella smittor inte följer med in i de inre områden där djuren vistas. En välfungerande personsluss minskar också risken för att eventuella smittor tas med ut ur besättningen. </a:t>
            </a:r>
          </a:p>
          <a:p>
            <a:endParaRPr lang="en-US" sz="1000" baseline="0">
              <a:solidFill>
                <a:sysClr val="windowText" lastClr="000000"/>
              </a:solidFill>
            </a:endParaRPr>
          </a:p>
          <a:p>
            <a:r>
              <a:rPr lang="en-US" sz="1000" baseline="0">
                <a:solidFill>
                  <a:sysClr val="windowText" lastClr="000000"/>
                </a:solidFill>
              </a:rPr>
              <a:t>Planskissen fungerar som ett verktyg för att förstärka smittsäkerheten och tydliggöra arbetsflöden för personal och besökare. Den är en viktig del av det förebyggande smittskyddsarbetet och hjälper till att skydda både djur och människor i besättningen.</a:t>
            </a:r>
          </a:p>
          <a:p>
            <a:endParaRPr lang="en-US" sz="1000" baseline="0">
              <a:solidFill>
                <a:sysClr val="windowText" lastClr="000000"/>
              </a:solidFill>
            </a:endParaRPr>
          </a:p>
          <a:p>
            <a:endParaRPr lang="en-US" sz="1000"/>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180975</xdr:colOff>
      <xdr:row>10</xdr:row>
      <xdr:rowOff>112394</xdr:rowOff>
    </xdr:from>
    <xdr:to>
      <xdr:col>23</xdr:col>
      <xdr:colOff>440055</xdr:colOff>
      <xdr:row>39</xdr:row>
      <xdr:rowOff>80009</xdr:rowOff>
    </xdr:to>
    <xdr:grpSp>
      <xdr:nvGrpSpPr>
        <xdr:cNvPr id="3" name="Group 9">
          <a:extLst>
            <a:ext uri="{FF2B5EF4-FFF2-40B4-BE49-F238E27FC236}">
              <a16:creationId xmlns:a16="http://schemas.microsoft.com/office/drawing/2014/main" id="{3F96F94B-8245-D63D-9FC0-4DA510DF97A3}"/>
            </a:ext>
          </a:extLst>
        </xdr:cNvPr>
        <xdr:cNvGrpSpPr/>
      </xdr:nvGrpSpPr>
      <xdr:grpSpPr>
        <a:xfrm>
          <a:off x="14201775" y="2179319"/>
          <a:ext cx="3307080" cy="8368665"/>
          <a:chOff x="13441680" y="2171700"/>
          <a:chExt cx="3383280" cy="3733800"/>
        </a:xfrm>
      </xdr:grpSpPr>
      <xdr:sp macro="" textlink="">
        <xdr:nvSpPr>
          <xdr:cNvPr id="4" name="Rectangle 8">
            <a:extLst>
              <a:ext uri="{FF2B5EF4-FFF2-40B4-BE49-F238E27FC236}">
                <a16:creationId xmlns:a16="http://schemas.microsoft.com/office/drawing/2014/main" id="{E0F623F8-929E-3D5A-79B0-B0B3E1B1712E}"/>
              </a:ext>
            </a:extLst>
          </xdr:cNvPr>
          <xdr:cNvSpPr/>
        </xdr:nvSpPr>
        <xdr:spPr>
          <a:xfrm>
            <a:off x="13441680" y="2171700"/>
            <a:ext cx="3383280" cy="373380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fLocksText="0">
        <xdr:nvSpPr>
          <xdr:cNvPr id="5" name="TextBox 1">
            <a:extLst>
              <a:ext uri="{FF2B5EF4-FFF2-40B4-BE49-F238E27FC236}">
                <a16:creationId xmlns:a16="http://schemas.microsoft.com/office/drawing/2014/main" id="{333655FB-2A6E-5EBE-B87D-61DDA3E594AE}"/>
              </a:ext>
            </a:extLst>
          </xdr:cNvPr>
          <xdr:cNvSpPr txBox="1"/>
        </xdr:nvSpPr>
        <xdr:spPr>
          <a:xfrm>
            <a:off x="13495020" y="406908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Gör</a:t>
            </a:r>
            <a:r>
              <a:rPr lang="en-US" sz="1200" b="1" baseline="0">
                <a:solidFill>
                  <a:schemeClr val="tx1"/>
                </a:solidFill>
              </a:rPr>
              <a:t> kalkylen gårdsspecifik:</a:t>
            </a:r>
            <a:endParaRPr lang="en-US" sz="1200" b="1">
              <a:solidFill>
                <a:schemeClr val="tx1"/>
              </a:solidFill>
            </a:endParaRPr>
          </a:p>
          <a:p>
            <a:endParaRPr lang="en-US" sz="1000"/>
          </a:p>
          <a:p>
            <a:endParaRPr lang="en-US" sz="1000"/>
          </a:p>
          <a:p>
            <a:r>
              <a:rPr lang="en-US" sz="1000"/>
              <a:t>1. Bocka ur de </a:t>
            </a:r>
            <a:r>
              <a:rPr lang="en-US" sz="1000">
                <a:solidFill>
                  <a:sysClr val="windowText" lastClr="000000"/>
                </a:solidFill>
              </a:rPr>
              <a:t>alternativ som</a:t>
            </a:r>
            <a:r>
              <a:rPr lang="en-US" sz="1000" baseline="0">
                <a:solidFill>
                  <a:sysClr val="windowText" lastClr="000000"/>
                </a:solidFill>
              </a:rPr>
              <a:t> inte är relevanta för din </a:t>
            </a:r>
            <a:r>
              <a:rPr lang="en-US" sz="1000" baseline="0"/>
              <a:t>gård</a:t>
            </a:r>
          </a:p>
          <a:p>
            <a:r>
              <a:rPr lang="en-US" sz="1000" baseline="0"/>
              <a:t>2. Ändra kvantitet, kostnad och arbetskostnad vid behov.</a:t>
            </a:r>
          </a:p>
          <a:p>
            <a:r>
              <a:rPr lang="en-US" sz="1000" baseline="0"/>
              <a:t>3. Lägg till nya poster om något saknas</a:t>
            </a:r>
          </a:p>
          <a:p>
            <a:r>
              <a:rPr lang="en-US" sz="1000" baseline="0"/>
              <a:t>4. Skriv en kommentar vid behov.</a:t>
            </a:r>
          </a:p>
          <a:p>
            <a:endParaRPr lang="en-US" sz="1000" baseline="0"/>
          </a:p>
          <a:p>
            <a:r>
              <a:rPr lang="en-US" sz="1600" b="1" baseline="0"/>
              <a:t>Klart!</a:t>
            </a:r>
          </a:p>
          <a:p>
            <a:endParaRPr lang="en-US" sz="1000"/>
          </a:p>
        </xdr:txBody>
      </xdr:sp>
      <xdr:sp macro="" textlink="" fLocksText="0">
        <xdr:nvSpPr>
          <xdr:cNvPr id="12" name="TextBox 6">
            <a:extLst>
              <a:ext uri="{FF2B5EF4-FFF2-40B4-BE49-F238E27FC236}">
                <a16:creationId xmlns:a16="http://schemas.microsoft.com/office/drawing/2014/main" id="{B118F04F-0122-9F1B-C2E8-F5668059D065}"/>
              </a:ext>
            </a:extLst>
          </xdr:cNvPr>
          <xdr:cNvSpPr txBox="1"/>
        </xdr:nvSpPr>
        <xdr:spPr>
          <a:xfrm>
            <a:off x="13495020" y="222504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chemeClr val="tx1"/>
                </a:solidFill>
              </a:rPr>
              <a:t>Beskrivning</a:t>
            </a:r>
            <a:r>
              <a:rPr lang="en-US" sz="1000" b="1" baseline="0">
                <a:solidFill>
                  <a:schemeClr val="tx1"/>
                </a:solidFill>
              </a:rPr>
              <a:t>:</a:t>
            </a:r>
          </a:p>
          <a:p>
            <a:endParaRPr lang="en-US" sz="1000" b="1" baseline="0">
              <a:solidFill>
                <a:schemeClr val="tx1"/>
              </a:solidFill>
            </a:endParaRPr>
          </a:p>
          <a:p>
            <a:r>
              <a:rPr lang="en-US" sz="1000" b="0">
                <a:solidFill>
                  <a:schemeClr val="tx1"/>
                </a:solidFill>
              </a:rPr>
              <a:t>Denna kalkyl har upprättats för att ge en tydlig bild av kostnaderna för att sätta upp ett staket runt gården, med målet att effektivt stänga ute vildsvin. Både</a:t>
            </a:r>
            <a:r>
              <a:rPr lang="en-US" sz="1000" b="0" baseline="0">
                <a:solidFill>
                  <a:schemeClr val="tx1"/>
                </a:solidFill>
              </a:rPr>
              <a:t> direkt och indirekt kontakt med v</a:t>
            </a:r>
            <a:r>
              <a:rPr lang="en-US" sz="1000" b="0">
                <a:solidFill>
                  <a:schemeClr val="tx1"/>
                </a:solidFill>
              </a:rPr>
              <a:t>ildsvin kan orsaka stor smittorisk för gårdens djur.</a:t>
            </a:r>
            <a:r>
              <a:rPr lang="en-US" sz="1000" b="0" baseline="0">
                <a:solidFill>
                  <a:schemeClr val="tx1"/>
                </a:solidFill>
              </a:rPr>
              <a:t> </a:t>
            </a:r>
            <a:r>
              <a:rPr lang="en-US" sz="1000" b="0">
                <a:solidFill>
                  <a:schemeClr val="tx1"/>
                </a:solidFill>
              </a:rPr>
              <a:t>Ett robust staket är därför en viktig investering för att skydda både gårdens resurser och djurens hälsa.</a:t>
            </a:r>
          </a:p>
          <a:p>
            <a:endParaRPr lang="en-US" sz="1000" b="0">
              <a:solidFill>
                <a:schemeClr val="tx1"/>
              </a:solidFill>
            </a:endParaRPr>
          </a:p>
          <a:p>
            <a:r>
              <a:rPr lang="en-US" sz="1000" b="0">
                <a:solidFill>
                  <a:schemeClr val="tx1"/>
                </a:solidFill>
              </a:rPr>
              <a:t>Kalkylen omfattar materialkostnader för stängslet, kostnader för installation, samt eventuella underhållskostnader för att säkerställa långsiktig hållbarhet. Genom denna beräkning kan gården planera för nödvändiga resurser och utvärdera den ekonomiska aspekten av att skapa en trygg och skyddad miljö.</a:t>
            </a:r>
          </a:p>
          <a:p>
            <a:endParaRPr lang="en-US" sz="1000" b="0">
              <a:solidFill>
                <a:schemeClr val="tx1"/>
              </a:solidFill>
            </a:endParaRPr>
          </a:p>
          <a:p>
            <a:r>
              <a:rPr lang="en-US" sz="1000" b="0">
                <a:solidFill>
                  <a:schemeClr val="tx1"/>
                </a:solidFill>
              </a:rPr>
              <a:t>Med ett väl genomfört stängselprojekt minimeras risken för vildsvinsintrång, vilket bidrar till en säkrare och mer produktiv gård på sikt.</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18</xdr:col>
      <xdr:colOff>190500</xdr:colOff>
      <xdr:row>11</xdr:row>
      <xdr:rowOff>30480</xdr:rowOff>
    </xdr:from>
    <xdr:to>
      <xdr:col>23</xdr:col>
      <xdr:colOff>449580</xdr:colOff>
      <xdr:row>27</xdr:row>
      <xdr:rowOff>209550</xdr:rowOff>
    </xdr:to>
    <xdr:grpSp>
      <xdr:nvGrpSpPr>
        <xdr:cNvPr id="2" name="Group 1">
          <a:extLst>
            <a:ext uri="{FF2B5EF4-FFF2-40B4-BE49-F238E27FC236}">
              <a16:creationId xmlns:a16="http://schemas.microsoft.com/office/drawing/2014/main" id="{BB2E6352-590E-49C1-94E2-CBF1DCF2F4F9}"/>
            </a:ext>
          </a:extLst>
        </xdr:cNvPr>
        <xdr:cNvGrpSpPr/>
      </xdr:nvGrpSpPr>
      <xdr:grpSpPr>
        <a:xfrm>
          <a:off x="14211300" y="2221230"/>
          <a:ext cx="3307080" cy="4960620"/>
          <a:chOff x="13441680" y="2171700"/>
          <a:chExt cx="3383280" cy="3733800"/>
        </a:xfrm>
      </xdr:grpSpPr>
      <xdr:sp macro="" textlink="">
        <xdr:nvSpPr>
          <xdr:cNvPr id="3" name="Rectangle 2">
            <a:extLst>
              <a:ext uri="{FF2B5EF4-FFF2-40B4-BE49-F238E27FC236}">
                <a16:creationId xmlns:a16="http://schemas.microsoft.com/office/drawing/2014/main" id="{4E39E66E-D43B-0DA8-A754-0852981A6275}"/>
              </a:ext>
            </a:extLst>
          </xdr:cNvPr>
          <xdr:cNvSpPr/>
        </xdr:nvSpPr>
        <xdr:spPr>
          <a:xfrm>
            <a:off x="13441680" y="2171700"/>
            <a:ext cx="3383280" cy="3733800"/>
          </a:xfrm>
          <a:prstGeom prst="rect">
            <a:avLst/>
          </a:prstGeom>
          <a:solidFill>
            <a:schemeClr val="tx1">
              <a:lumMod val="50000"/>
              <a:lumOff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fLocksText="0">
        <xdr:nvSpPr>
          <xdr:cNvPr id="4" name="TextBox 3">
            <a:extLst>
              <a:ext uri="{FF2B5EF4-FFF2-40B4-BE49-F238E27FC236}">
                <a16:creationId xmlns:a16="http://schemas.microsoft.com/office/drawing/2014/main" id="{C710C512-1264-9071-73A0-E1ABB0CFF2B5}"/>
              </a:ext>
            </a:extLst>
          </xdr:cNvPr>
          <xdr:cNvSpPr txBox="1"/>
        </xdr:nvSpPr>
        <xdr:spPr>
          <a:xfrm>
            <a:off x="13495020" y="406908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Gör</a:t>
            </a:r>
            <a:r>
              <a:rPr lang="en-US" sz="1200" b="1" baseline="0">
                <a:solidFill>
                  <a:schemeClr val="tx1"/>
                </a:solidFill>
              </a:rPr>
              <a:t> kalkylen gårdsspecifik:</a:t>
            </a:r>
            <a:endParaRPr lang="en-US" sz="1200" b="1">
              <a:solidFill>
                <a:schemeClr val="tx1"/>
              </a:solidFill>
            </a:endParaRPr>
          </a:p>
          <a:p>
            <a:endParaRPr lang="en-US" sz="1000"/>
          </a:p>
          <a:p>
            <a:endParaRPr lang="en-US" sz="1000">
              <a:solidFill>
                <a:sysClr val="windowText" lastClr="000000"/>
              </a:solidFill>
            </a:endParaRPr>
          </a:p>
          <a:p>
            <a:r>
              <a:rPr lang="en-US" sz="1000">
                <a:solidFill>
                  <a:sysClr val="windowText" lastClr="000000"/>
                </a:solidFill>
              </a:rPr>
              <a:t>1. Bocka ur de alternativ som</a:t>
            </a:r>
            <a:r>
              <a:rPr lang="en-US" sz="1000" baseline="0">
                <a:solidFill>
                  <a:sysClr val="windowText" lastClr="000000"/>
                </a:solidFill>
              </a:rPr>
              <a:t> inte är relevanta </a:t>
            </a:r>
            <a:r>
              <a:rPr lang="en-US" sz="1000" baseline="0"/>
              <a:t>för din gård</a:t>
            </a:r>
          </a:p>
          <a:p>
            <a:r>
              <a:rPr lang="en-US" sz="1000" baseline="0"/>
              <a:t>2. Ändra kvantitet, kostnad och arbetskostnad vid behov.</a:t>
            </a:r>
          </a:p>
          <a:p>
            <a:r>
              <a:rPr lang="en-US" sz="1000" baseline="0"/>
              <a:t>3. Lägg till nya poster om något saknas</a:t>
            </a:r>
          </a:p>
          <a:p>
            <a:r>
              <a:rPr lang="en-US" sz="1000" baseline="0"/>
              <a:t>4. Skriv en kommentar vid behov.</a:t>
            </a:r>
          </a:p>
          <a:p>
            <a:endParaRPr lang="en-US" sz="1000" baseline="0"/>
          </a:p>
          <a:p>
            <a:r>
              <a:rPr lang="en-US" sz="1600" b="1" baseline="0"/>
              <a:t>Klart!</a:t>
            </a:r>
          </a:p>
          <a:p>
            <a:endParaRPr lang="en-US" sz="1000"/>
          </a:p>
        </xdr:txBody>
      </xdr:sp>
      <xdr:sp macro="" textlink="" fLocksText="0">
        <xdr:nvSpPr>
          <xdr:cNvPr id="6" name="TextBox 5">
            <a:extLst>
              <a:ext uri="{FF2B5EF4-FFF2-40B4-BE49-F238E27FC236}">
                <a16:creationId xmlns:a16="http://schemas.microsoft.com/office/drawing/2014/main" id="{459ADABA-4A6D-0ADC-9236-F45267D43FD3}"/>
              </a:ext>
            </a:extLst>
          </xdr:cNvPr>
          <xdr:cNvSpPr txBox="1"/>
        </xdr:nvSpPr>
        <xdr:spPr>
          <a:xfrm>
            <a:off x="13495020" y="2225040"/>
            <a:ext cx="3268980" cy="1783080"/>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tx1"/>
                </a:solidFill>
              </a:rPr>
              <a:t>Beskrivning</a:t>
            </a:r>
            <a:r>
              <a:rPr lang="en-US" sz="1200" b="1" baseline="0">
                <a:solidFill>
                  <a:schemeClr val="tx1"/>
                </a:solidFill>
              </a:rPr>
              <a:t>:</a:t>
            </a:r>
            <a:endParaRPr lang="en-US" sz="1200" b="1">
              <a:solidFill>
                <a:schemeClr val="tx1"/>
              </a:solidFill>
            </a:endParaRPr>
          </a:p>
          <a:p>
            <a:endParaRPr lang="en-US" sz="1000"/>
          </a:p>
          <a:p>
            <a:endParaRPr lang="sv-SE" sz="1000"/>
          </a:p>
          <a:p>
            <a:r>
              <a:rPr lang="sv-SE" sz="1000"/>
              <a:t>En tydlig gräns mellan det yttre och det inre området är avgörande för att säkerställa hygien och säkerhet, och en personsluss kan spela en central roll i detta. Genom att använda fysiska barriärer, såsom dörrar eller avspärrningar, markeras övergången mellan områdena tydligt. Skyltar och instruktioner, både visuella och textbaserade, hjälper till att förmedla vilka regler som gäller. I anslutning till personslussen kan det finnas omklädningsutrymmen för byte av kläder eller utrustning, samt desinfektionsstationer för att minimera risken för smittspridning.</a:t>
            </a:r>
          </a:p>
          <a:p>
            <a:endParaRPr lang="en-US" sz="1000"/>
          </a:p>
        </xdr:txBody>
      </xdr:sp>
    </xdr:grp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Pontus Almerheim" id="{970B70DE-2A50-4A39-A1B9-DF78A3128E80}" userId="S::pontus.almerheim@gardochdjurhalsan.se::646b501c-1bcb-469b-994b-1ee24f3b74bd"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2F2E498-EC83-4444-AF19-41A40F283F26}" name="tb_enheter" displayName="tb_enheter" ref="B5:B11" totalsRowShown="0" headerRowDxfId="243" dataDxfId="242">
  <autoFilter ref="B5:B11" xr:uid="{32F2E498-EC83-4444-AF19-41A40F283F26}"/>
  <tableColumns count="1">
    <tableColumn id="1" xr3:uid="{93D7312D-9C55-4E17-BAE9-7246E4E01B79}" name="Enheter" dataDxfId="241"/>
  </tableColumns>
  <tableStyleInfo name="TableStyleLight8 2" showFirstColumn="0" showLastColumn="0" showRowStripes="1" showColumnStripes="0"/>
</table>
</file>

<file path=xl/theme/theme1.xml><?xml version="1.0" encoding="utf-8"?>
<a:theme xmlns:a="http://schemas.openxmlformats.org/drawingml/2006/main" name="Office 2013 - 2022 Theme">
  <a:themeElements>
    <a:clrScheme name="Anpassat 1">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0F6D8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38" dT="2024-12-10T14:31:22.58" personId="{970B70DE-2A50-4A39-A1B9-DF78A3128E80}" id="{4BECCC3F-AFCB-468A-A48D-E8064551A789}">
    <text>Punkt 54.</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hyperlink" Target="http://www.smitts&#228;kra.se/gris/smittsakrad-besattning-gris/dokument-lankar/" TargetMode="External"/><Relationship Id="rId2" Type="http://schemas.openxmlformats.org/officeDocument/2006/relationships/hyperlink" Target="http://www.smitts&#228;kra.se/gris/smittsakrad-besattning-gris/dokument-lankar/" TargetMode="External"/><Relationship Id="rId1" Type="http://schemas.openxmlformats.org/officeDocument/2006/relationships/hyperlink" Target="https://www.gardochdjurhalsan.se/kurser/gris/"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09726-9737-459A-80AC-3B61582EACE9}">
  <sheetPr codeName="A003">
    <tabColor theme="1" tint="0.14999847407452621"/>
  </sheetPr>
  <dimension ref="A1:W34"/>
  <sheetViews>
    <sheetView tabSelected="1" zoomScale="110" zoomScaleNormal="110" workbookViewId="0">
      <selection activeCell="F9" sqref="F9"/>
    </sheetView>
  </sheetViews>
  <sheetFormatPr defaultColWidth="9" defaultRowHeight="12.75"/>
  <cols>
    <col min="1" max="1" width="1.85546875" style="51" customWidth="1"/>
    <col min="2" max="2" width="1.85546875" style="75" customWidth="1"/>
    <col min="3" max="3" width="0.5703125" style="50" customWidth="1"/>
    <col min="4" max="4" width="1" style="75" customWidth="1"/>
    <col min="5" max="5" width="2" style="51" customWidth="1"/>
    <col min="6" max="16" width="10.5703125" style="51" customWidth="1"/>
    <col min="17" max="16384" width="9" style="51"/>
  </cols>
  <sheetData>
    <row r="1" spans="1:23" ht="9.75" customHeight="1"/>
    <row r="2" spans="1:23" ht="8.85" customHeight="1"/>
    <row r="3" spans="1:23" s="53" customFormat="1" ht="28.35" hidden="1" customHeight="1">
      <c r="B3" s="76"/>
      <c r="C3" s="52"/>
      <c r="D3" s="76"/>
      <c r="F3" s="54"/>
      <c r="G3" s="54"/>
      <c r="H3" s="54"/>
      <c r="I3" s="54"/>
      <c r="J3" s="54"/>
      <c r="K3" s="54"/>
      <c r="L3" s="54"/>
      <c r="M3" s="54"/>
      <c r="N3" s="54"/>
      <c r="O3" s="54"/>
      <c r="P3" s="54"/>
      <c r="Q3" s="54"/>
      <c r="R3" s="54"/>
      <c r="S3" s="54"/>
      <c r="T3" s="54"/>
      <c r="U3" s="54"/>
      <c r="V3" s="54"/>
      <c r="W3" s="54"/>
    </row>
    <row r="4" spans="1:23" s="53" customFormat="1" ht="37.35" customHeight="1">
      <c r="B4" s="76"/>
      <c r="C4" s="52"/>
      <c r="D4" s="76"/>
      <c r="F4" s="338" t="s">
        <v>0</v>
      </c>
      <c r="G4" s="339"/>
      <c r="H4" s="339"/>
      <c r="I4" s="339"/>
      <c r="J4" s="339"/>
      <c r="K4" s="339"/>
      <c r="L4" s="339"/>
      <c r="M4" s="339"/>
      <c r="N4" s="339"/>
      <c r="O4" s="339"/>
      <c r="P4" s="339"/>
      <c r="Q4" s="54"/>
      <c r="R4" s="54"/>
      <c r="S4" s="54"/>
      <c r="T4" s="54"/>
      <c r="U4" s="54"/>
      <c r="V4" s="54"/>
      <c r="W4" s="54"/>
    </row>
    <row r="5" spans="1:23" s="53" customFormat="1" ht="18.600000000000001" customHeight="1" thickBot="1">
      <c r="B5" s="76"/>
      <c r="C5" s="52"/>
      <c r="D5" s="76"/>
      <c r="F5" s="343" t="s">
        <v>1</v>
      </c>
      <c r="G5" s="343"/>
      <c r="H5" s="343"/>
      <c r="I5" s="343"/>
      <c r="J5" s="343"/>
      <c r="K5" s="343"/>
      <c r="L5" s="343"/>
      <c r="M5" s="343"/>
      <c r="N5" s="343"/>
      <c r="O5" s="343"/>
      <c r="P5" s="343"/>
      <c r="Q5" s="54"/>
      <c r="R5" s="54"/>
      <c r="S5" s="54"/>
      <c r="T5" s="54"/>
      <c r="U5" s="54"/>
      <c r="V5" s="54"/>
      <c r="W5" s="54"/>
    </row>
    <row r="6" spans="1:23" s="55" customFormat="1" ht="15">
      <c r="A6" s="53"/>
      <c r="B6" s="76"/>
      <c r="C6" s="52"/>
      <c r="D6" s="76"/>
      <c r="E6" s="53"/>
      <c r="F6" s="55" t="s">
        <v>2</v>
      </c>
    </row>
    <row r="7" spans="1:23" ht="7.15" customHeight="1">
      <c r="A7" s="53"/>
      <c r="B7" s="76"/>
      <c r="C7" s="52"/>
      <c r="D7" s="76"/>
      <c r="E7" s="53"/>
      <c r="F7" s="56"/>
    </row>
    <row r="8" spans="1:23" ht="55.9" customHeight="1">
      <c r="A8" s="53"/>
      <c r="B8" s="76"/>
      <c r="C8" s="52"/>
      <c r="D8" s="76"/>
      <c r="E8" s="53"/>
      <c r="F8" s="340" t="s">
        <v>3</v>
      </c>
      <c r="G8" s="340"/>
      <c r="H8" s="340"/>
      <c r="I8" s="340"/>
      <c r="J8" s="340"/>
      <c r="K8" s="334"/>
      <c r="L8" s="334"/>
      <c r="M8" s="334"/>
      <c r="N8" s="334"/>
      <c r="O8" s="334"/>
      <c r="P8" s="335"/>
    </row>
    <row r="9" spans="1:23" ht="37.5" customHeight="1">
      <c r="A9" s="53"/>
      <c r="B9" s="76"/>
      <c r="C9" s="52"/>
      <c r="D9" s="76"/>
      <c r="E9" s="53"/>
      <c r="F9" s="57" t="s">
        <v>4</v>
      </c>
      <c r="G9" s="58"/>
      <c r="H9" s="58"/>
      <c r="I9" s="58"/>
      <c r="J9" s="58"/>
      <c r="K9" s="58"/>
      <c r="L9" s="58"/>
      <c r="M9" s="58"/>
      <c r="N9" s="58"/>
      <c r="O9" s="58"/>
      <c r="P9" s="58"/>
    </row>
    <row r="10" spans="1:23" ht="308.85000000000002" customHeight="1">
      <c r="F10" s="59"/>
      <c r="G10" s="59"/>
      <c r="H10" s="59"/>
      <c r="I10" s="59"/>
      <c r="J10" s="59"/>
      <c r="K10" s="59"/>
      <c r="L10" s="59"/>
      <c r="M10" s="59"/>
      <c r="N10" s="59"/>
      <c r="O10" s="59"/>
      <c r="P10" s="59"/>
    </row>
    <row r="11" spans="1:23" ht="16.5" customHeight="1">
      <c r="F11" s="341"/>
      <c r="G11" s="341"/>
      <c r="H11" s="341"/>
      <c r="I11" s="341"/>
      <c r="J11" s="341"/>
      <c r="K11" s="341"/>
      <c r="L11" s="341"/>
      <c r="M11" s="341"/>
      <c r="N11" s="341"/>
      <c r="O11" s="341"/>
      <c r="P11" s="341"/>
    </row>
    <row r="12" spans="1:23" ht="22.35" customHeight="1">
      <c r="F12" s="60" t="s">
        <v>5</v>
      </c>
      <c r="G12" s="61"/>
      <c r="H12" s="61"/>
      <c r="I12" s="61"/>
      <c r="J12" s="61"/>
      <c r="K12" s="61"/>
      <c r="L12" s="61"/>
      <c r="M12" s="61"/>
      <c r="N12" s="61"/>
      <c r="O12" s="61"/>
      <c r="P12" s="61"/>
    </row>
    <row r="13" spans="1:23" ht="87.75" customHeight="1">
      <c r="F13" s="59"/>
      <c r="G13" s="59"/>
      <c r="H13" s="59"/>
      <c r="I13" s="59"/>
      <c r="J13" s="59"/>
      <c r="K13" s="59"/>
      <c r="L13" s="59"/>
      <c r="M13" s="59"/>
      <c r="N13" s="59"/>
      <c r="O13" s="59"/>
      <c r="P13" s="59"/>
    </row>
    <row r="14" spans="1:23" s="59" customFormat="1" ht="15" customHeight="1">
      <c r="B14" s="77"/>
      <c r="C14" s="62"/>
      <c r="D14" s="77"/>
      <c r="H14" s="63"/>
      <c r="I14" s="55"/>
      <c r="J14" s="64"/>
      <c r="K14" s="64"/>
      <c r="L14" s="64"/>
      <c r="M14" s="64"/>
      <c r="N14" s="64"/>
      <c r="O14" s="64"/>
      <c r="P14" s="64"/>
    </row>
    <row r="15" spans="1:23" s="59" customFormat="1" ht="15" customHeight="1">
      <c r="B15" s="77"/>
      <c r="C15" s="62"/>
      <c r="D15" s="77"/>
      <c r="H15" s="63"/>
      <c r="I15" s="55"/>
      <c r="J15" s="64"/>
      <c r="K15" s="64"/>
      <c r="L15" s="64"/>
      <c r="M15" s="64"/>
      <c r="N15" s="64"/>
      <c r="O15" s="64"/>
      <c r="P15" s="64"/>
    </row>
    <row r="16" spans="1:23" ht="36.75" customHeight="1">
      <c r="F16" s="65" t="s">
        <v>6</v>
      </c>
      <c r="G16" s="61"/>
      <c r="H16" s="61"/>
      <c r="I16" s="61"/>
      <c r="J16" s="61"/>
      <c r="K16" s="61"/>
      <c r="L16" s="61"/>
      <c r="M16" s="61"/>
      <c r="N16" s="61"/>
      <c r="O16" s="61"/>
      <c r="P16" s="61"/>
    </row>
    <row r="17" spans="2:16" ht="237" customHeight="1">
      <c r="F17" s="59"/>
      <c r="G17" s="59"/>
      <c r="H17" s="59"/>
      <c r="I17" s="59"/>
      <c r="J17" s="59"/>
      <c r="K17" s="59"/>
      <c r="L17" s="59"/>
      <c r="M17" s="59"/>
      <c r="N17" s="59"/>
      <c r="O17" s="59"/>
      <c r="P17" s="59"/>
    </row>
    <row r="18" spans="2:16" s="59" customFormat="1" ht="15" customHeight="1">
      <c r="B18" s="77"/>
      <c r="C18" s="62"/>
      <c r="D18" s="77"/>
    </row>
    <row r="19" spans="2:16" s="59" customFormat="1" ht="15" customHeight="1">
      <c r="B19" s="77"/>
      <c r="C19" s="62"/>
      <c r="D19" s="77"/>
      <c r="G19" s="64"/>
      <c r="H19" s="63"/>
      <c r="I19" s="55"/>
      <c r="J19" s="64"/>
      <c r="K19" s="64"/>
      <c r="L19" s="64"/>
      <c r="M19" s="64"/>
      <c r="N19" s="64"/>
      <c r="O19" s="64"/>
      <c r="P19" s="64"/>
    </row>
    <row r="20" spans="2:16" ht="36.75" customHeight="1">
      <c r="F20" s="65" t="s">
        <v>7</v>
      </c>
      <c r="G20" s="61"/>
      <c r="H20" s="61"/>
      <c r="I20" s="61"/>
      <c r="J20" s="61"/>
      <c r="K20" s="61"/>
      <c r="L20" s="61"/>
      <c r="M20" s="61"/>
      <c r="N20" s="61"/>
      <c r="O20" s="61"/>
      <c r="P20" s="61"/>
    </row>
    <row r="21" spans="2:16" ht="153.75" customHeight="1">
      <c r="F21" s="59"/>
      <c r="G21" s="59"/>
      <c r="H21" s="59"/>
      <c r="I21" s="59"/>
      <c r="J21" s="59"/>
      <c r="K21" s="59"/>
      <c r="L21" s="59"/>
      <c r="M21" s="59"/>
      <c r="N21" s="59"/>
      <c r="O21" s="59"/>
      <c r="P21" s="59"/>
    </row>
    <row r="22" spans="2:16" s="59" customFormat="1" ht="15" customHeight="1">
      <c r="B22" s="77"/>
      <c r="C22" s="62"/>
      <c r="D22" s="77"/>
      <c r="G22" s="64"/>
      <c r="H22" s="63"/>
      <c r="I22" s="55"/>
      <c r="J22" s="64"/>
      <c r="K22" s="64"/>
      <c r="L22" s="64"/>
      <c r="M22" s="64"/>
      <c r="N22" s="64"/>
      <c r="O22" s="64"/>
      <c r="P22" s="64"/>
    </row>
    <row r="23" spans="2:16" ht="19.350000000000001" customHeight="1">
      <c r="F23" s="341" t="s">
        <v>8</v>
      </c>
      <c r="G23" s="341"/>
      <c r="H23" s="341"/>
      <c r="I23" s="341"/>
      <c r="J23" s="341"/>
      <c r="K23" s="341"/>
      <c r="L23" s="341"/>
      <c r="M23" s="341"/>
      <c r="N23" s="341"/>
      <c r="O23" s="341"/>
      <c r="P23" s="341"/>
    </row>
    <row r="24" spans="2:16">
      <c r="F24" s="342" t="s">
        <v>9</v>
      </c>
      <c r="G24" s="341"/>
      <c r="H24" s="341"/>
      <c r="I24" s="341"/>
      <c r="J24" s="341"/>
      <c r="K24" s="341"/>
      <c r="L24" s="341"/>
      <c r="M24" s="341"/>
      <c r="N24" s="341"/>
      <c r="O24" s="341"/>
      <c r="P24" s="341"/>
    </row>
    <row r="25" spans="2:16">
      <c r="F25" s="341"/>
      <c r="G25" s="341"/>
      <c r="H25" s="341"/>
      <c r="I25" s="341"/>
      <c r="J25" s="341"/>
      <c r="K25" s="341"/>
      <c r="L25" s="341"/>
      <c r="M25" s="341"/>
      <c r="N25" s="341"/>
      <c r="O25" s="341"/>
      <c r="P25" s="341"/>
    </row>
    <row r="26" spans="2:16">
      <c r="F26" s="341"/>
      <c r="G26" s="341"/>
      <c r="H26" s="341"/>
      <c r="I26" s="341"/>
      <c r="J26" s="341"/>
      <c r="K26" s="341"/>
      <c r="L26" s="341"/>
      <c r="M26" s="341"/>
      <c r="N26" s="341"/>
      <c r="O26" s="341"/>
      <c r="P26" s="341"/>
    </row>
    <row r="33" spans="9:9">
      <c r="I33" s="66"/>
    </row>
    <row r="34" spans="9:9">
      <c r="I34" s="66"/>
    </row>
  </sheetData>
  <sheetProtection sheet="1" objects="1" scenarios="1"/>
  <mergeCells count="6">
    <mergeCell ref="F4:P4"/>
    <mergeCell ref="F8:J8"/>
    <mergeCell ref="F11:P11"/>
    <mergeCell ref="F23:P23"/>
    <mergeCell ref="F24:P26"/>
    <mergeCell ref="F5:P5"/>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22FBB-9491-4A21-A911-1E0E40B7BA80}">
  <sheetPr codeName="Sheet13">
    <tabColor theme="7" tint="-0.499984740745262"/>
    <pageSetUpPr autoPageBreaks="0" fitToPage="1"/>
  </sheetPr>
  <dimension ref="A1:R91"/>
  <sheetViews>
    <sheetView showGridLines="0" showRowColHeaders="0" zoomScaleNormal="100" workbookViewId="0">
      <pane ySplit="10" topLeftCell="A11" activePane="bottomLeft" state="frozen"/>
      <selection activeCell="M31" sqref="M31"/>
      <selection pane="bottomLeft" activeCell="C12" sqref="C12"/>
    </sheetView>
  </sheetViews>
  <sheetFormatPr defaultColWidth="9.140625" defaultRowHeight="15"/>
  <cols>
    <col min="1" max="1" width="6.7109375" style="4" customWidth="1"/>
    <col min="2" max="2" width="7.28515625" style="4" customWidth="1"/>
    <col min="3" max="3" width="21.28515625" style="4" customWidth="1"/>
    <col min="4" max="4" width="23.42578125" style="4" customWidth="1"/>
    <col min="5" max="5" width="1" style="4" customWidth="1"/>
    <col min="6" max="6" width="6" style="4" customWidth="1"/>
    <col min="7" max="7" width="6.42578125" style="4" customWidth="1"/>
    <col min="8" max="8" width="15.28515625" style="4" customWidth="1"/>
    <col min="9" max="9" width="14.140625" style="4" customWidth="1"/>
    <col min="10" max="10" width="1.140625" style="4" customWidth="1"/>
    <col min="11" max="11" width="10.5703125" style="4" customWidth="1"/>
    <col min="12" max="12" width="12.7109375" style="4" customWidth="1"/>
    <col min="13" max="13" width="12.140625" style="4" customWidth="1"/>
    <col min="14" max="14" width="6" style="4" customWidth="1"/>
    <col min="15" max="15" width="1.42578125" style="4" customWidth="1"/>
    <col min="16" max="16" width="17.140625" style="4" customWidth="1"/>
    <col min="17" max="17" width="1.140625" style="4" customWidth="1"/>
    <col min="18" max="18" width="46.42578125" style="4" customWidth="1"/>
    <col min="19" max="16384" width="9.140625" style="4"/>
  </cols>
  <sheetData>
    <row r="1" spans="1:18" s="68" customFormat="1" ht="33.6" customHeight="1">
      <c r="A1" s="150" t="s">
        <v>314</v>
      </c>
      <c r="B1" s="38" t="s">
        <v>76</v>
      </c>
      <c r="C1" s="40"/>
      <c r="D1" s="40"/>
      <c r="E1" s="39"/>
      <c r="F1" s="117"/>
      <c r="G1" s="39"/>
      <c r="H1" s="39"/>
      <c r="I1" s="39"/>
      <c r="J1" s="39"/>
      <c r="K1" s="39"/>
      <c r="L1" s="39"/>
      <c r="M1" s="39"/>
      <c r="N1" s="39"/>
      <c r="O1" s="39"/>
      <c r="P1" s="40"/>
      <c r="Q1" s="40"/>
      <c r="R1" s="40"/>
    </row>
    <row r="2" spans="1:18" s="69" customFormat="1" ht="15.75" customHeight="1">
      <c r="A2" s="121"/>
      <c r="B2" s="70" t="s">
        <v>67</v>
      </c>
      <c r="C2" s="118"/>
      <c r="D2" s="118"/>
      <c r="E2" s="119"/>
      <c r="F2" s="120"/>
      <c r="G2" s="119"/>
      <c r="H2" s="119"/>
      <c r="I2" s="119"/>
      <c r="J2" s="119"/>
      <c r="K2" s="119"/>
      <c r="L2" s="119"/>
      <c r="M2" s="119"/>
      <c r="N2" s="119"/>
      <c r="O2" s="119"/>
      <c r="P2" s="121"/>
      <c r="Q2" s="121"/>
      <c r="R2" s="121"/>
    </row>
    <row r="3" spans="1:18" s="41" customFormat="1" ht="4.5" customHeight="1"/>
    <row r="4" spans="1:18" ht="12.75" customHeight="1"/>
    <row r="5" spans="1:18" s="33" customFormat="1" ht="15.6" customHeight="1">
      <c r="B5" s="34" t="s">
        <v>243</v>
      </c>
      <c r="K5" s="407" t="s">
        <v>244</v>
      </c>
      <c r="L5" s="407"/>
      <c r="M5" s="407"/>
      <c r="N5" s="35"/>
      <c r="O5" s="35"/>
      <c r="P5" s="35" t="s">
        <v>245</v>
      </c>
    </row>
    <row r="6" spans="1:18" ht="29.1" customHeight="1">
      <c r="B6" s="408" t="s">
        <v>315</v>
      </c>
      <c r="C6" s="408"/>
      <c r="D6" s="408"/>
      <c r="E6" s="408"/>
      <c r="F6" s="408"/>
      <c r="G6" s="408"/>
      <c r="H6" s="408"/>
      <c r="I6" s="408"/>
      <c r="K6" s="409"/>
      <c r="L6" s="409"/>
      <c r="M6" s="409"/>
      <c r="N6" s="153"/>
      <c r="O6" s="2"/>
      <c r="P6" s="45"/>
    </row>
    <row r="7" spans="1:18" ht="10.35" customHeight="1" thickBot="1"/>
    <row r="8" spans="1:18" s="10" customFormat="1" ht="24.75" customHeight="1" thickTop="1">
      <c r="B8" s="410" t="s">
        <v>43</v>
      </c>
      <c r="C8" s="411"/>
      <c r="D8" s="83"/>
      <c r="E8" s="71"/>
      <c r="F8" s="412" t="s">
        <v>316</v>
      </c>
      <c r="G8" s="413"/>
      <c r="H8" s="413"/>
      <c r="I8" s="414"/>
      <c r="J8" s="71"/>
      <c r="K8" s="415" t="s">
        <v>59</v>
      </c>
      <c r="L8" s="416"/>
      <c r="M8" s="416"/>
      <c r="N8" s="417"/>
      <c r="O8" s="71"/>
      <c r="P8" s="418" t="s">
        <v>247</v>
      </c>
      <c r="Q8" s="71"/>
      <c r="R8" s="420" t="s">
        <v>248</v>
      </c>
    </row>
    <row r="9" spans="1:18" s="36" customFormat="1" ht="14.85" customHeight="1">
      <c r="B9" s="42" t="s">
        <v>249</v>
      </c>
      <c r="C9" s="85" t="s">
        <v>250</v>
      </c>
      <c r="D9" s="85" t="s">
        <v>251</v>
      </c>
      <c r="E9" s="37"/>
      <c r="F9" s="42" t="s">
        <v>252</v>
      </c>
      <c r="G9" s="43" t="s">
        <v>253</v>
      </c>
      <c r="H9" s="43" t="s">
        <v>254</v>
      </c>
      <c r="I9" s="44" t="s">
        <v>255</v>
      </c>
      <c r="J9" s="37"/>
      <c r="K9" s="42" t="s">
        <v>256</v>
      </c>
      <c r="L9" s="43" t="s">
        <v>257</v>
      </c>
      <c r="M9" s="43" t="s">
        <v>255</v>
      </c>
      <c r="N9" s="44" t="s">
        <v>258</v>
      </c>
      <c r="O9" s="37"/>
      <c r="P9" s="419"/>
      <c r="R9" s="420"/>
    </row>
    <row r="10" spans="1:18" s="6" customFormat="1" ht="4.5" customHeight="1">
      <c r="B10" s="122"/>
      <c r="C10" s="123"/>
      <c r="D10" s="123"/>
      <c r="E10" s="5"/>
      <c r="F10" s="122"/>
      <c r="G10" s="122"/>
      <c r="H10" s="122"/>
      <c r="I10" s="122"/>
      <c r="K10" s="122"/>
      <c r="L10" s="122"/>
      <c r="M10" s="122"/>
      <c r="N10" s="122"/>
      <c r="P10" s="122"/>
      <c r="R10" s="4"/>
    </row>
    <row r="11" spans="1:18" s="5" customFormat="1" ht="9.75" customHeight="1" thickBot="1">
      <c r="B11" s="7"/>
    </row>
    <row r="12" spans="1:18" s="5" customFormat="1" ht="25.35" customHeight="1" thickTop="1" thickBot="1">
      <c r="B12" s="46" t="b">
        <v>1</v>
      </c>
      <c r="C12" s="86" t="s">
        <v>317</v>
      </c>
      <c r="D12" s="173" t="s">
        <v>318</v>
      </c>
      <c r="F12" s="166"/>
      <c r="G12" s="167"/>
      <c r="H12" s="168">
        <v>15000</v>
      </c>
      <c r="I12" s="124">
        <f t="shared" ref="I12:I26" si="0">(F12*H12)</f>
        <v>0</v>
      </c>
      <c r="K12" s="169"/>
      <c r="L12" s="170"/>
      <c r="M12" s="125">
        <f t="shared" ref="M12:M26" si="1">L12*K12</f>
        <v>0</v>
      </c>
      <c r="N12" s="151" t="b">
        <v>0</v>
      </c>
      <c r="P12" s="74">
        <f t="shared" ref="P12:P26" si="2">I12+M12</f>
        <v>0</v>
      </c>
      <c r="R12" s="171"/>
    </row>
    <row r="13" spans="1:18" s="5" customFormat="1" ht="25.35" customHeight="1" thickTop="1" thickBot="1">
      <c r="B13" s="46" t="b">
        <v>1</v>
      </c>
      <c r="C13" s="87" t="s">
        <v>319</v>
      </c>
      <c r="D13" s="174" t="s">
        <v>318</v>
      </c>
      <c r="F13" s="166"/>
      <c r="G13" s="167"/>
      <c r="H13" s="168">
        <v>10000</v>
      </c>
      <c r="I13" s="124">
        <f t="shared" si="0"/>
        <v>0</v>
      </c>
      <c r="K13" s="169"/>
      <c r="L13" s="170"/>
      <c r="M13" s="125">
        <f t="shared" si="1"/>
        <v>0</v>
      </c>
      <c r="N13" s="151" t="b">
        <v>0</v>
      </c>
      <c r="P13" s="74">
        <f t="shared" si="2"/>
        <v>0</v>
      </c>
      <c r="R13" s="171"/>
    </row>
    <row r="14" spans="1:18" s="5" customFormat="1" ht="25.35" customHeight="1" thickTop="1" thickBot="1">
      <c r="B14" s="46" t="b">
        <v>1</v>
      </c>
      <c r="C14" s="86" t="s">
        <v>320</v>
      </c>
      <c r="D14" s="173" t="s">
        <v>318</v>
      </c>
      <c r="F14" s="166"/>
      <c r="G14" s="167"/>
      <c r="H14" s="168">
        <v>10000</v>
      </c>
      <c r="I14" s="124">
        <f t="shared" si="0"/>
        <v>0</v>
      </c>
      <c r="K14" s="169"/>
      <c r="L14" s="170"/>
      <c r="M14" s="125">
        <f t="shared" si="1"/>
        <v>0</v>
      </c>
      <c r="N14" s="151" t="b">
        <v>0</v>
      </c>
      <c r="P14" s="74">
        <f t="shared" si="2"/>
        <v>0</v>
      </c>
      <c r="R14" s="171"/>
    </row>
    <row r="15" spans="1:18" s="5" customFormat="1" ht="25.35" customHeight="1" thickTop="1" thickBot="1">
      <c r="B15" s="46" t="b">
        <v>1</v>
      </c>
      <c r="C15" s="87" t="s">
        <v>321</v>
      </c>
      <c r="D15" s="174" t="s">
        <v>322</v>
      </c>
      <c r="F15" s="166"/>
      <c r="G15" s="167"/>
      <c r="H15" s="168">
        <v>5000</v>
      </c>
      <c r="I15" s="124">
        <f t="shared" si="0"/>
        <v>0</v>
      </c>
      <c r="K15" s="169"/>
      <c r="L15" s="170"/>
      <c r="M15" s="125">
        <f t="shared" si="1"/>
        <v>0</v>
      </c>
      <c r="N15" s="151" t="b">
        <v>0</v>
      </c>
      <c r="P15" s="74">
        <f t="shared" si="2"/>
        <v>0</v>
      </c>
      <c r="R15" s="171"/>
    </row>
    <row r="16" spans="1:18" s="5" customFormat="1" ht="25.35" customHeight="1" thickTop="1" thickBot="1">
      <c r="B16" s="46" t="b">
        <v>1</v>
      </c>
      <c r="C16" s="89" t="s">
        <v>313</v>
      </c>
      <c r="D16" s="176" t="s">
        <v>323</v>
      </c>
      <c r="F16" s="166"/>
      <c r="G16" s="167"/>
      <c r="H16" s="168"/>
      <c r="I16" s="124">
        <f t="shared" si="0"/>
        <v>0</v>
      </c>
      <c r="K16" s="169">
        <v>3</v>
      </c>
      <c r="L16" s="170">
        <v>350</v>
      </c>
      <c r="M16" s="125">
        <f t="shared" si="1"/>
        <v>1050</v>
      </c>
      <c r="N16" s="151" t="b">
        <v>0</v>
      </c>
      <c r="P16" s="74">
        <f t="shared" si="2"/>
        <v>1050</v>
      </c>
      <c r="R16" s="171"/>
    </row>
    <row r="17" spans="2:18" s="5" customFormat="1" ht="25.35" customHeight="1" thickTop="1" thickBot="1">
      <c r="B17" s="46" t="b">
        <v>1</v>
      </c>
      <c r="C17" s="143"/>
      <c r="D17" s="177"/>
      <c r="F17" s="166"/>
      <c r="G17" s="167"/>
      <c r="H17" s="168"/>
      <c r="I17" s="124">
        <f t="shared" si="0"/>
        <v>0</v>
      </c>
      <c r="K17" s="169"/>
      <c r="L17" s="170"/>
      <c r="M17" s="125">
        <f t="shared" si="1"/>
        <v>0</v>
      </c>
      <c r="N17" s="151" t="b">
        <v>0</v>
      </c>
      <c r="P17" s="74">
        <f t="shared" si="2"/>
        <v>0</v>
      </c>
      <c r="R17" s="171"/>
    </row>
    <row r="18" spans="2:18" s="5" customFormat="1" ht="25.35" customHeight="1" thickTop="1" thickBot="1">
      <c r="B18" s="46" t="b">
        <v>1</v>
      </c>
      <c r="C18" s="88"/>
      <c r="D18" s="175"/>
      <c r="F18" s="166"/>
      <c r="G18" s="167"/>
      <c r="H18" s="168"/>
      <c r="I18" s="124">
        <f t="shared" si="0"/>
        <v>0</v>
      </c>
      <c r="K18" s="169"/>
      <c r="L18" s="170"/>
      <c r="M18" s="125">
        <f t="shared" si="1"/>
        <v>0</v>
      </c>
      <c r="N18" s="151" t="b">
        <v>0</v>
      </c>
      <c r="P18" s="74">
        <f t="shared" si="2"/>
        <v>0</v>
      </c>
      <c r="R18" s="171"/>
    </row>
    <row r="19" spans="2:18" s="5" customFormat="1" ht="25.35" customHeight="1" thickTop="1" thickBot="1">
      <c r="B19" s="46" t="b">
        <v>1</v>
      </c>
      <c r="C19" s="89"/>
      <c r="D19" s="176"/>
      <c r="F19" s="166"/>
      <c r="G19" s="167"/>
      <c r="H19" s="168"/>
      <c r="I19" s="124">
        <f t="shared" si="0"/>
        <v>0</v>
      </c>
      <c r="K19" s="169"/>
      <c r="L19" s="170"/>
      <c r="M19" s="125">
        <f t="shared" si="1"/>
        <v>0</v>
      </c>
      <c r="N19" s="151" t="b">
        <v>0</v>
      </c>
      <c r="P19" s="74">
        <f t="shared" si="2"/>
        <v>0</v>
      </c>
      <c r="R19" s="171"/>
    </row>
    <row r="20" spans="2:18" s="5" customFormat="1" ht="25.35" customHeight="1" thickTop="1" thickBot="1">
      <c r="B20" s="46" t="b">
        <v>1</v>
      </c>
      <c r="C20" s="89"/>
      <c r="D20" s="176"/>
      <c r="F20" s="166"/>
      <c r="G20" s="167"/>
      <c r="H20" s="168"/>
      <c r="I20" s="124">
        <f t="shared" si="0"/>
        <v>0</v>
      </c>
      <c r="K20" s="169"/>
      <c r="L20" s="170"/>
      <c r="M20" s="125">
        <f t="shared" si="1"/>
        <v>0</v>
      </c>
      <c r="N20" s="151" t="b">
        <v>0</v>
      </c>
      <c r="P20" s="74">
        <f t="shared" si="2"/>
        <v>0</v>
      </c>
      <c r="R20" s="171"/>
    </row>
    <row r="21" spans="2:18" s="5" customFormat="1" ht="25.35" customHeight="1" thickTop="1" thickBot="1">
      <c r="B21" s="46" t="b">
        <v>1</v>
      </c>
      <c r="C21" s="89"/>
      <c r="D21" s="176"/>
      <c r="F21" s="166"/>
      <c r="G21" s="167"/>
      <c r="H21" s="168"/>
      <c r="I21" s="124">
        <f t="shared" si="0"/>
        <v>0</v>
      </c>
      <c r="K21" s="169"/>
      <c r="L21" s="170"/>
      <c r="M21" s="125">
        <f t="shared" si="1"/>
        <v>0</v>
      </c>
      <c r="N21" s="151" t="b">
        <v>0</v>
      </c>
      <c r="P21" s="74">
        <f t="shared" si="2"/>
        <v>0</v>
      </c>
      <c r="R21" s="171"/>
    </row>
    <row r="22" spans="2:18" s="5" customFormat="1" ht="25.35" customHeight="1" thickTop="1" thickBot="1">
      <c r="B22" s="46" t="b">
        <v>1</v>
      </c>
      <c r="C22" s="404" t="s">
        <v>260</v>
      </c>
      <c r="D22" s="405"/>
      <c r="F22" s="166"/>
      <c r="G22" s="167"/>
      <c r="H22" s="168"/>
      <c r="I22" s="124">
        <f t="shared" si="0"/>
        <v>0</v>
      </c>
      <c r="K22" s="169"/>
      <c r="L22" s="170"/>
      <c r="M22" s="125">
        <f t="shared" si="1"/>
        <v>0</v>
      </c>
      <c r="N22" s="151" t="b">
        <v>0</v>
      </c>
      <c r="P22" s="74">
        <f t="shared" si="2"/>
        <v>0</v>
      </c>
      <c r="R22" s="171"/>
    </row>
    <row r="23" spans="2:18" s="5" customFormat="1" ht="25.35" customHeight="1" thickTop="1" thickBot="1">
      <c r="B23" s="46" t="b">
        <v>1</v>
      </c>
      <c r="C23" s="404" t="s">
        <v>260</v>
      </c>
      <c r="D23" s="405"/>
      <c r="F23" s="166"/>
      <c r="G23" s="167"/>
      <c r="H23" s="168"/>
      <c r="I23" s="124">
        <f t="shared" si="0"/>
        <v>0</v>
      </c>
      <c r="K23" s="169"/>
      <c r="L23" s="170"/>
      <c r="M23" s="125">
        <f t="shared" si="1"/>
        <v>0</v>
      </c>
      <c r="N23" s="151" t="b">
        <v>0</v>
      </c>
      <c r="P23" s="74">
        <f t="shared" si="2"/>
        <v>0</v>
      </c>
      <c r="R23" s="171"/>
    </row>
    <row r="24" spans="2:18" s="5" customFormat="1" ht="25.35" customHeight="1" thickTop="1" thickBot="1">
      <c r="B24" s="46" t="b">
        <v>1</v>
      </c>
      <c r="C24" s="404" t="s">
        <v>260</v>
      </c>
      <c r="D24" s="405"/>
      <c r="F24" s="166"/>
      <c r="G24" s="167"/>
      <c r="H24" s="168"/>
      <c r="I24" s="124">
        <f t="shared" si="0"/>
        <v>0</v>
      </c>
      <c r="K24" s="169"/>
      <c r="L24" s="170"/>
      <c r="M24" s="125">
        <f t="shared" si="1"/>
        <v>0</v>
      </c>
      <c r="N24" s="151" t="b">
        <v>0</v>
      </c>
      <c r="P24" s="74">
        <f t="shared" si="2"/>
        <v>0</v>
      </c>
      <c r="R24" s="171"/>
    </row>
    <row r="25" spans="2:18" s="5" customFormat="1" ht="25.35" customHeight="1" thickTop="1" thickBot="1">
      <c r="B25" s="46" t="b">
        <v>1</v>
      </c>
      <c r="C25" s="404" t="s">
        <v>260</v>
      </c>
      <c r="D25" s="405"/>
      <c r="F25" s="166"/>
      <c r="G25" s="167"/>
      <c r="H25" s="168"/>
      <c r="I25" s="124">
        <f t="shared" ref="I25" si="3">(F25*H25)</f>
        <v>0</v>
      </c>
      <c r="K25" s="169"/>
      <c r="L25" s="170"/>
      <c r="M25" s="125">
        <f t="shared" si="1"/>
        <v>0</v>
      </c>
      <c r="N25" s="151" t="b">
        <v>0</v>
      </c>
      <c r="P25" s="74">
        <f t="shared" si="2"/>
        <v>0</v>
      </c>
      <c r="R25" s="171"/>
    </row>
    <row r="26" spans="2:18" s="5" customFormat="1" ht="25.35" customHeight="1" thickTop="1" thickBot="1">
      <c r="B26" s="46" t="b">
        <v>1</v>
      </c>
      <c r="C26" s="404" t="s">
        <v>260</v>
      </c>
      <c r="D26" s="405"/>
      <c r="F26" s="166"/>
      <c r="G26" s="167"/>
      <c r="H26" s="168"/>
      <c r="I26" s="125">
        <f t="shared" si="0"/>
        <v>0</v>
      </c>
      <c r="K26" s="169"/>
      <c r="L26" s="170"/>
      <c r="M26" s="125">
        <f t="shared" si="1"/>
        <v>0</v>
      </c>
      <c r="N26" s="151" t="b">
        <v>0</v>
      </c>
      <c r="P26" s="74">
        <f t="shared" si="2"/>
        <v>0</v>
      </c>
      <c r="R26" s="171"/>
    </row>
    <row r="27" spans="2:18" s="5" customFormat="1" ht="5.25" customHeight="1" thickTop="1" thickBot="1">
      <c r="P27" s="8"/>
    </row>
    <row r="28" spans="2:18" s="9" customFormat="1" ht="25.15" customHeight="1" thickTop="1" thickBot="1">
      <c r="B28" s="432" t="s">
        <v>261</v>
      </c>
      <c r="C28" s="432"/>
      <c r="D28" s="432"/>
      <c r="E28" s="155"/>
      <c r="F28" s="435" t="s">
        <v>262</v>
      </c>
      <c r="G28" s="435"/>
      <c r="H28" s="435"/>
      <c r="I28" s="158">
        <f>SUMIFS(I$12:I$26,$B$12:$B$26,TRUE)</f>
        <v>0</v>
      </c>
      <c r="J28" s="159"/>
      <c r="K28" s="435" t="s">
        <v>263</v>
      </c>
      <c r="L28" s="436"/>
      <c r="M28" s="437">
        <f>SUM(M29:N30)</f>
        <v>1050</v>
      </c>
      <c r="N28" s="438"/>
      <c r="O28" s="155"/>
      <c r="P28" s="421">
        <f>I28+M28</f>
        <v>1050</v>
      </c>
    </row>
    <row r="29" spans="2:18" s="5" customFormat="1" ht="19.899999999999999" customHeight="1" thickTop="1" thickBot="1">
      <c r="B29" s="433"/>
      <c r="C29" s="433"/>
      <c r="D29" s="433"/>
      <c r="E29" s="9"/>
      <c r="F29" s="46" t="b">
        <v>0</v>
      </c>
      <c r="G29" s="160" t="str">
        <f>"AVSKRIVNING (5ÅR, "&amp;val_arsranta*100&amp;"%)"</f>
        <v>AVSKRIVNING (5ÅR, 5,5%)</v>
      </c>
      <c r="H29" s="160"/>
      <c r="I29" s="161">
        <f>IF(F29,(val_arsranta*5*SUMIFS(I$12:I$26,$B$12:$B$26,TRUE))/2,0)</f>
        <v>0</v>
      </c>
      <c r="J29" s="162"/>
      <c r="K29" s="424" t="s">
        <v>264</v>
      </c>
      <c r="L29" s="425"/>
      <c r="M29" s="426">
        <f>SUMIFS(M$12:M$26,$B$12:$B$26,TRUE,$N$12:$N$26,FALSE)</f>
        <v>1050</v>
      </c>
      <c r="N29" s="427"/>
      <c r="O29" s="9"/>
      <c r="P29" s="422"/>
    </row>
    <row r="30" spans="2:18" s="5" customFormat="1" ht="19.899999999999999" customHeight="1">
      <c r="B30" s="434"/>
      <c r="C30" s="434"/>
      <c r="D30" s="434"/>
      <c r="E30" s="156"/>
      <c r="F30" s="157" t="b">
        <v>1</v>
      </c>
      <c r="G30" s="163" t="str">
        <f>"UNDERHÅLL (4ÅR, "&amp;val_underhall_pct*100&amp;"%)"</f>
        <v>UNDERHÅLL (4ÅR, 3%)</v>
      </c>
      <c r="H30" s="163"/>
      <c r="I30" s="164">
        <f>IF(F30,(val_underhall_pct*4*SUMIFS(I$12:I$26,$B$12:$B$26,TRUE))/2,0)</f>
        <v>0</v>
      </c>
      <c r="J30" s="165"/>
      <c r="K30" s="428" t="s">
        <v>265</v>
      </c>
      <c r="L30" s="429"/>
      <c r="M30" s="430">
        <f>SUMIFS(M$12:M$26,$B$12:$B$26,TRUE,$N$12:$N$26,TRUE)*5</f>
        <v>0</v>
      </c>
      <c r="N30" s="431"/>
      <c r="O30" s="156"/>
      <c r="P30" s="423"/>
    </row>
    <row r="31" spans="2:18" s="5" customFormat="1" ht="25.35" customHeight="1">
      <c r="B31" s="4"/>
      <c r="C31" s="4"/>
      <c r="D31" s="4"/>
      <c r="E31" s="4"/>
      <c r="F31" s="4"/>
      <c r="G31" s="4"/>
      <c r="H31" s="4"/>
      <c r="I31" s="4"/>
      <c r="J31" s="4"/>
      <c r="K31" s="4"/>
      <c r="L31" s="4"/>
      <c r="M31" s="4"/>
      <c r="N31" s="4"/>
      <c r="O31" s="4"/>
      <c r="P31" s="4"/>
      <c r="R31" s="72"/>
    </row>
    <row r="32" spans="2:18" s="5" customFormat="1" ht="25.35" customHeight="1">
      <c r="B32" s="4"/>
      <c r="C32" s="4"/>
      <c r="D32" s="4"/>
      <c r="E32" s="4"/>
      <c r="F32" s="4"/>
      <c r="G32" s="4"/>
      <c r="H32" s="4"/>
      <c r="I32" s="4"/>
      <c r="J32" s="4"/>
      <c r="K32" s="4"/>
      <c r="L32" s="4"/>
      <c r="M32" s="4"/>
      <c r="N32" s="4"/>
      <c r="O32" s="4"/>
      <c r="P32" s="4"/>
      <c r="R32" s="72"/>
    </row>
    <row r="33" spans="2:17" s="5" customFormat="1" ht="9.6" customHeight="1">
      <c r="B33" s="4"/>
      <c r="C33" s="4"/>
      <c r="D33" s="4"/>
      <c r="E33" s="4"/>
      <c r="F33" s="4"/>
      <c r="G33" s="4"/>
      <c r="H33" s="4"/>
      <c r="I33" s="4"/>
      <c r="J33" s="4"/>
      <c r="K33" s="4"/>
      <c r="L33" s="4"/>
      <c r="M33" s="4"/>
      <c r="N33" s="4"/>
      <c r="O33" s="4"/>
      <c r="P33" s="4"/>
    </row>
    <row r="34" spans="2:17" ht="29.25" customHeight="1">
      <c r="Q34" s="9"/>
    </row>
    <row r="35" spans="2:17" ht="25.35" customHeight="1"/>
    <row r="36" spans="2:17" ht="25.35" customHeight="1"/>
    <row r="37" spans="2:17" ht="25.35" customHeight="1"/>
    <row r="38" spans="2:17" ht="25.35" customHeight="1"/>
    <row r="39" spans="2:17" ht="25.35" customHeight="1"/>
    <row r="40" spans="2:17" ht="25.35" customHeight="1"/>
    <row r="41" spans="2:17" ht="25.35" customHeight="1"/>
    <row r="42" spans="2:17" ht="25.35" customHeight="1"/>
    <row r="43" spans="2:17" ht="25.35" customHeight="1"/>
    <row r="44" spans="2:17" ht="25.35" customHeight="1"/>
    <row r="45" spans="2:17" ht="25.35" customHeight="1"/>
    <row r="46" spans="2:17" ht="25.35" customHeight="1"/>
    <row r="47" spans="2:17" ht="25.35" customHeight="1"/>
    <row r="48" spans="2:17" ht="25.35" customHeight="1"/>
    <row r="49" ht="25.35" customHeight="1"/>
    <row r="50" ht="25.35" customHeight="1"/>
    <row r="51" ht="25.35" customHeight="1"/>
    <row r="52" ht="25.35" customHeight="1"/>
    <row r="53" ht="25.35" customHeight="1"/>
    <row r="54" ht="25.35" customHeight="1"/>
    <row r="55" ht="25.35" customHeight="1"/>
    <row r="56" ht="25.35" customHeight="1"/>
    <row r="57" ht="25.35" customHeight="1"/>
    <row r="58" ht="25.35" customHeight="1"/>
    <row r="59" ht="25.35" customHeight="1"/>
    <row r="60" ht="25.35" customHeight="1"/>
    <row r="61" ht="25.35" customHeight="1"/>
    <row r="62" ht="25.35" customHeight="1"/>
    <row r="63" ht="25.35" customHeight="1"/>
    <row r="64" ht="25.35" customHeight="1"/>
    <row r="65" ht="25.35" customHeight="1"/>
    <row r="66" ht="25.35" customHeight="1"/>
    <row r="67" ht="25.35" customHeight="1"/>
    <row r="68" ht="25.35" customHeight="1"/>
    <row r="69" ht="25.35" customHeight="1"/>
    <row r="70" ht="25.35" customHeight="1"/>
    <row r="71" ht="25.35" customHeight="1"/>
    <row r="72" ht="25.35" customHeight="1"/>
    <row r="73" ht="25.35" customHeight="1"/>
    <row r="74" ht="25.35" customHeight="1"/>
    <row r="75" ht="25.35" customHeight="1"/>
    <row r="76" ht="25.35" customHeight="1"/>
    <row r="77" ht="25.35" customHeight="1"/>
    <row r="78" ht="25.35" customHeight="1"/>
    <row r="79" ht="25.35" customHeight="1"/>
    <row r="80" ht="25.35" customHeight="1"/>
    <row r="81" ht="25.35" customHeight="1"/>
    <row r="82" ht="25.35" customHeight="1"/>
    <row r="83" ht="25.35" customHeight="1"/>
    <row r="84" ht="25.35" customHeight="1"/>
    <row r="85" ht="25.35" customHeight="1"/>
    <row r="86" ht="25.35" customHeight="1"/>
    <row r="87" ht="25.35" customHeight="1"/>
    <row r="88" ht="25.35" customHeight="1"/>
    <row r="89" ht="25.35" customHeight="1"/>
    <row r="90" ht="25.35" customHeight="1"/>
    <row r="91" ht="25.35" customHeight="1"/>
  </sheetData>
  <sheetProtection sheet="1" objects="1" scenarios="1"/>
  <dataConsolidate/>
  <mergeCells count="22">
    <mergeCell ref="K28:L28"/>
    <mergeCell ref="M28:N28"/>
    <mergeCell ref="P28:P30"/>
    <mergeCell ref="K29:L29"/>
    <mergeCell ref="M29:N29"/>
    <mergeCell ref="K30:L30"/>
    <mergeCell ref="M30:N30"/>
    <mergeCell ref="R8:R9"/>
    <mergeCell ref="K5:M5"/>
    <mergeCell ref="B6:I6"/>
    <mergeCell ref="K6:M6"/>
    <mergeCell ref="B8:C8"/>
    <mergeCell ref="F8:I8"/>
    <mergeCell ref="P8:P9"/>
    <mergeCell ref="K8:N8"/>
    <mergeCell ref="C22:D22"/>
    <mergeCell ref="C23:D23"/>
    <mergeCell ref="C26:D26"/>
    <mergeCell ref="F28:H28"/>
    <mergeCell ref="C25:D25"/>
    <mergeCell ref="C24:D24"/>
    <mergeCell ref="B28:D30"/>
  </mergeCells>
  <conditionalFormatting sqref="B12:B26">
    <cfRule type="expression" dxfId="138" priority="7" stopIfTrue="1">
      <formula>$B12=FALSE</formula>
    </cfRule>
  </conditionalFormatting>
  <conditionalFormatting sqref="C22:C26">
    <cfRule type="expression" dxfId="137" priority="5">
      <formula>$B22=FALSE</formula>
    </cfRule>
  </conditionalFormatting>
  <conditionalFormatting sqref="C12:D21">
    <cfRule type="expression" dxfId="136" priority="3">
      <formula>$B12=FALSE</formula>
    </cfRule>
  </conditionalFormatting>
  <conditionalFormatting sqref="F29:F30">
    <cfRule type="expression" dxfId="135" priority="13" stopIfTrue="1">
      <formula>$F29=FALSE</formula>
    </cfRule>
  </conditionalFormatting>
  <conditionalFormatting sqref="F12:H26">
    <cfRule type="expression" dxfId="134" priority="4">
      <formula>$B12=FALSE</formula>
    </cfRule>
  </conditionalFormatting>
  <conditionalFormatting sqref="F14:L26">
    <cfRule type="expression" dxfId="133" priority="6">
      <formula>$B14=FALSE</formula>
    </cfRule>
  </conditionalFormatting>
  <conditionalFormatting sqref="G29:I30">
    <cfRule type="expression" dxfId="132" priority="8">
      <formula>$F29=FALSE</formula>
    </cfRule>
  </conditionalFormatting>
  <conditionalFormatting sqref="I12:L13">
    <cfRule type="expression" dxfId="131" priority="2">
      <formula>$B12=FALSE</formula>
    </cfRule>
  </conditionalFormatting>
  <conditionalFormatting sqref="M12:P26">
    <cfRule type="expression" dxfId="130" priority="1">
      <formula>$B12=FALSE</formula>
    </cfRule>
  </conditionalFormatting>
  <conditionalFormatting sqref="R12:R26">
    <cfRule type="expression" dxfId="129" priority="11">
      <formula>$B12=FALSE</formula>
    </cfRule>
  </conditionalFormatting>
  <conditionalFormatting sqref="R31:R32">
    <cfRule type="expression" dxfId="128" priority="22">
      <formula>$H31=FALSE</formula>
    </cfRule>
  </conditionalFormatting>
  <dataValidations count="1">
    <dataValidation type="list" errorStyle="information" allowBlank="1" showInputMessage="1" sqref="G12:G27" xr:uid="{49A8311C-F9A2-44A2-AB1D-E12180FBDD81}">
      <formula1>lista_enheter</formula1>
    </dataValidation>
  </dataValidations>
  <hyperlinks>
    <hyperlink ref="B2" location="FRÅGEFORMULÄR!B2" display="TILLBAKA" xr:uid="{2052DFE2-9C09-4FF1-BD29-10953D5682B1}"/>
  </hyperlinks>
  <printOptions horizontalCentered="1"/>
  <pageMargins left="0.23622047244094491" right="0.23622047244094491" top="0.74803149606299213" bottom="0.74803149606299213" header="0.31496062992125984" footer="0.31496062992125984"/>
  <pageSetup scale="56"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B7AB1-4C3B-4C10-B0C4-5A996882C4C8}">
  <sheetPr codeName="Sheet12">
    <tabColor theme="7" tint="-0.499984740745262"/>
    <pageSetUpPr autoPageBreaks="0" fitToPage="1"/>
  </sheetPr>
  <dimension ref="A1:R91"/>
  <sheetViews>
    <sheetView showGridLines="0" showRowColHeaders="0" zoomScaleNormal="100" workbookViewId="0">
      <pane ySplit="10" topLeftCell="A11" activePane="bottomLeft" state="frozen"/>
      <selection activeCell="M31" sqref="M31"/>
      <selection pane="bottomLeft" activeCell="C12" sqref="C12"/>
    </sheetView>
  </sheetViews>
  <sheetFormatPr defaultColWidth="9.140625" defaultRowHeight="15"/>
  <cols>
    <col min="1" max="1" width="6.7109375" style="4" customWidth="1"/>
    <col min="2" max="2" width="7.28515625" style="4" customWidth="1"/>
    <col min="3" max="3" width="21.28515625" style="4" customWidth="1"/>
    <col min="4" max="4" width="23.42578125" style="4" customWidth="1"/>
    <col min="5" max="5" width="1" style="4" customWidth="1"/>
    <col min="6" max="6" width="6" style="4" customWidth="1"/>
    <col min="7" max="7" width="6.42578125" style="4" customWidth="1"/>
    <col min="8" max="8" width="15.28515625" style="4" customWidth="1"/>
    <col min="9" max="9" width="14.140625" style="4" customWidth="1"/>
    <col min="10" max="10" width="1.140625" style="4" customWidth="1"/>
    <col min="11" max="11" width="10.5703125" style="4" customWidth="1"/>
    <col min="12" max="12" width="12.7109375" style="4" customWidth="1"/>
    <col min="13" max="13" width="12.140625" style="4" customWidth="1"/>
    <col min="14" max="14" width="6" style="4" customWidth="1"/>
    <col min="15" max="15" width="1.42578125" style="4" customWidth="1"/>
    <col min="16" max="16" width="17.140625" style="4" customWidth="1"/>
    <col min="17" max="17" width="1.140625" style="4" customWidth="1"/>
    <col min="18" max="18" width="46.42578125" style="4" customWidth="1"/>
    <col min="19" max="16384" width="9.140625" style="4"/>
  </cols>
  <sheetData>
    <row r="1" spans="1:18" s="68" customFormat="1" ht="33.6" customHeight="1">
      <c r="A1" s="150" t="s">
        <v>324</v>
      </c>
      <c r="B1" s="38" t="s">
        <v>75</v>
      </c>
      <c r="C1" s="40"/>
      <c r="D1" s="40"/>
      <c r="E1" s="39"/>
      <c r="F1" s="117"/>
      <c r="G1" s="39"/>
      <c r="H1" s="39"/>
      <c r="I1" s="39"/>
      <c r="J1" s="39"/>
      <c r="K1" s="39"/>
      <c r="L1" s="39"/>
      <c r="M1" s="39"/>
      <c r="N1" s="39"/>
      <c r="O1" s="39"/>
      <c r="P1" s="40"/>
      <c r="Q1" s="40"/>
      <c r="R1" s="40"/>
    </row>
    <row r="2" spans="1:18" s="69" customFormat="1" ht="15.75" customHeight="1">
      <c r="A2" s="121"/>
      <c r="B2" s="70" t="s">
        <v>67</v>
      </c>
      <c r="C2" s="118"/>
      <c r="D2" s="118"/>
      <c r="E2" s="119"/>
      <c r="F2" s="120"/>
      <c r="G2" s="119"/>
      <c r="H2" s="119"/>
      <c r="I2" s="119"/>
      <c r="J2" s="119"/>
      <c r="K2" s="119"/>
      <c r="L2" s="119"/>
      <c r="M2" s="119"/>
      <c r="N2" s="119"/>
      <c r="O2" s="119"/>
      <c r="P2" s="121"/>
      <c r="Q2" s="121"/>
      <c r="R2" s="121"/>
    </row>
    <row r="3" spans="1:18" s="41" customFormat="1" ht="4.5" customHeight="1"/>
    <row r="4" spans="1:18" ht="12.75" customHeight="1"/>
    <row r="5" spans="1:18" s="33" customFormat="1" ht="15.6" customHeight="1">
      <c r="B5" s="34" t="s">
        <v>243</v>
      </c>
      <c r="K5" s="407" t="s">
        <v>244</v>
      </c>
      <c r="L5" s="407"/>
      <c r="M5" s="407"/>
      <c r="N5" s="35"/>
      <c r="O5" s="35"/>
      <c r="P5" s="35" t="s">
        <v>245</v>
      </c>
    </row>
    <row r="6" spans="1:18" ht="29.1" customHeight="1">
      <c r="B6" s="408" t="s">
        <v>325</v>
      </c>
      <c r="C6" s="408"/>
      <c r="D6" s="408"/>
      <c r="E6" s="408"/>
      <c r="F6" s="408"/>
      <c r="G6" s="408"/>
      <c r="H6" s="408"/>
      <c r="I6" s="408"/>
      <c r="K6" s="409"/>
      <c r="L6" s="409"/>
      <c r="M6" s="409"/>
      <c r="N6" s="153"/>
      <c r="O6" s="2"/>
      <c r="P6" s="45"/>
    </row>
    <row r="7" spans="1:18" ht="10.35" customHeight="1" thickBot="1"/>
    <row r="8" spans="1:18" s="10" customFormat="1" ht="24.75" customHeight="1" thickTop="1">
      <c r="B8" s="410" t="s">
        <v>43</v>
      </c>
      <c r="C8" s="411"/>
      <c r="D8" s="83"/>
      <c r="E8" s="71"/>
      <c r="F8" s="412" t="s">
        <v>58</v>
      </c>
      <c r="G8" s="413"/>
      <c r="H8" s="413"/>
      <c r="I8" s="414"/>
      <c r="J8" s="71"/>
      <c r="K8" s="415" t="s">
        <v>59</v>
      </c>
      <c r="L8" s="416"/>
      <c r="M8" s="416"/>
      <c r="N8" s="417"/>
      <c r="O8" s="71"/>
      <c r="P8" s="418" t="s">
        <v>247</v>
      </c>
      <c r="Q8" s="71"/>
      <c r="R8" s="420" t="s">
        <v>248</v>
      </c>
    </row>
    <row r="9" spans="1:18" s="36" customFormat="1" ht="14.85" customHeight="1">
      <c r="B9" s="42" t="s">
        <v>249</v>
      </c>
      <c r="C9" s="85" t="s">
        <v>250</v>
      </c>
      <c r="D9" s="85" t="s">
        <v>251</v>
      </c>
      <c r="E9" s="37"/>
      <c r="F9" s="42" t="s">
        <v>252</v>
      </c>
      <c r="G9" s="43" t="s">
        <v>253</v>
      </c>
      <c r="H9" s="43" t="s">
        <v>254</v>
      </c>
      <c r="I9" s="44" t="s">
        <v>255</v>
      </c>
      <c r="J9" s="37"/>
      <c r="K9" s="42" t="s">
        <v>256</v>
      </c>
      <c r="L9" s="43" t="s">
        <v>257</v>
      </c>
      <c r="M9" s="43" t="s">
        <v>255</v>
      </c>
      <c r="N9" s="44" t="s">
        <v>258</v>
      </c>
      <c r="O9" s="37"/>
      <c r="P9" s="419"/>
      <c r="R9" s="420"/>
    </row>
    <row r="10" spans="1:18" s="6" customFormat="1" ht="4.5" customHeight="1">
      <c r="B10" s="122"/>
      <c r="C10" s="123"/>
      <c r="D10" s="123"/>
      <c r="E10" s="5"/>
      <c r="F10" s="122"/>
      <c r="G10" s="122"/>
      <c r="H10" s="122"/>
      <c r="I10" s="122"/>
      <c r="K10" s="122"/>
      <c r="L10" s="122"/>
      <c r="M10" s="122"/>
      <c r="N10" s="122"/>
      <c r="P10" s="122"/>
      <c r="R10" s="4"/>
    </row>
    <row r="11" spans="1:18" s="5" customFormat="1" ht="9.75" customHeight="1" thickBot="1">
      <c r="B11" s="7"/>
    </row>
    <row r="12" spans="1:18" s="5" customFormat="1" ht="25.35" customHeight="1" thickTop="1" thickBot="1">
      <c r="B12" s="46" t="b">
        <v>1</v>
      </c>
      <c r="C12" s="86" t="s">
        <v>326</v>
      </c>
      <c r="D12" s="173"/>
      <c r="F12" s="166">
        <v>1</v>
      </c>
      <c r="G12" s="167" t="s">
        <v>276</v>
      </c>
      <c r="H12" s="168">
        <v>970</v>
      </c>
      <c r="I12" s="124">
        <f t="shared" ref="I12:I26" si="0">(F12*H12)</f>
        <v>970</v>
      </c>
      <c r="K12" s="169"/>
      <c r="L12" s="170"/>
      <c r="M12" s="125">
        <f t="shared" ref="M12:M26" si="1">L12*K12</f>
        <v>0</v>
      </c>
      <c r="N12" s="151" t="b">
        <v>0</v>
      </c>
      <c r="P12" s="74">
        <f t="shared" ref="P12:P26" si="2">I12+M12</f>
        <v>970</v>
      </c>
      <c r="R12" s="171"/>
    </row>
    <row r="13" spans="1:18" s="5" customFormat="1" ht="25.35" customHeight="1" thickTop="1" thickBot="1">
      <c r="B13" s="46" t="b">
        <v>1</v>
      </c>
      <c r="C13" s="87" t="s">
        <v>301</v>
      </c>
      <c r="D13" s="174"/>
      <c r="F13" s="166">
        <v>1</v>
      </c>
      <c r="G13" s="167" t="s">
        <v>276</v>
      </c>
      <c r="H13" s="168">
        <v>900</v>
      </c>
      <c r="I13" s="124">
        <f t="shared" si="0"/>
        <v>900</v>
      </c>
      <c r="K13" s="169"/>
      <c r="L13" s="170"/>
      <c r="M13" s="125">
        <f t="shared" si="1"/>
        <v>0</v>
      </c>
      <c r="N13" s="151" t="b">
        <v>0</v>
      </c>
      <c r="P13" s="74">
        <f t="shared" si="2"/>
        <v>900</v>
      </c>
      <c r="R13" s="171"/>
    </row>
    <row r="14" spans="1:18" s="5" customFormat="1" ht="25.35" customHeight="1" thickTop="1" thickBot="1">
      <c r="B14" s="46" t="b">
        <v>1</v>
      </c>
      <c r="C14" s="86"/>
      <c r="D14" s="173"/>
      <c r="F14" s="166"/>
      <c r="G14" s="167"/>
      <c r="H14" s="168"/>
      <c r="I14" s="124">
        <f t="shared" si="0"/>
        <v>0</v>
      </c>
      <c r="K14" s="169"/>
      <c r="L14" s="170"/>
      <c r="M14" s="125">
        <f t="shared" si="1"/>
        <v>0</v>
      </c>
      <c r="N14" s="151" t="b">
        <v>0</v>
      </c>
      <c r="P14" s="74">
        <f t="shared" si="2"/>
        <v>0</v>
      </c>
      <c r="R14" s="171"/>
    </row>
    <row r="15" spans="1:18" s="5" customFormat="1" ht="25.35" customHeight="1" thickTop="1" thickBot="1">
      <c r="B15" s="46" t="b">
        <v>1</v>
      </c>
      <c r="C15" s="87"/>
      <c r="D15" s="174"/>
      <c r="F15" s="166"/>
      <c r="G15" s="167"/>
      <c r="H15" s="168"/>
      <c r="I15" s="124">
        <f t="shared" si="0"/>
        <v>0</v>
      </c>
      <c r="K15" s="169"/>
      <c r="L15" s="170"/>
      <c r="M15" s="125">
        <f t="shared" si="1"/>
        <v>0</v>
      </c>
      <c r="N15" s="151" t="b">
        <v>0</v>
      </c>
      <c r="P15" s="74">
        <f t="shared" si="2"/>
        <v>0</v>
      </c>
      <c r="R15" s="171"/>
    </row>
    <row r="16" spans="1:18" s="5" customFormat="1" ht="25.35" customHeight="1" thickTop="1" thickBot="1">
      <c r="B16" s="46" t="b">
        <v>1</v>
      </c>
      <c r="C16" s="89"/>
      <c r="D16" s="176"/>
      <c r="F16" s="166"/>
      <c r="G16" s="167"/>
      <c r="H16" s="168"/>
      <c r="I16" s="124">
        <f t="shared" si="0"/>
        <v>0</v>
      </c>
      <c r="K16" s="169"/>
      <c r="L16" s="170"/>
      <c r="M16" s="125">
        <f t="shared" si="1"/>
        <v>0</v>
      </c>
      <c r="N16" s="151" t="b">
        <v>0</v>
      </c>
      <c r="P16" s="74">
        <f t="shared" si="2"/>
        <v>0</v>
      </c>
      <c r="R16" s="171"/>
    </row>
    <row r="17" spans="2:18" s="5" customFormat="1" ht="25.35" customHeight="1" thickTop="1" thickBot="1">
      <c r="B17" s="46" t="b">
        <v>1</v>
      </c>
      <c r="C17" s="143"/>
      <c r="D17" s="177"/>
      <c r="F17" s="166"/>
      <c r="G17" s="167"/>
      <c r="H17" s="168"/>
      <c r="I17" s="124">
        <f t="shared" si="0"/>
        <v>0</v>
      </c>
      <c r="K17" s="169"/>
      <c r="L17" s="170"/>
      <c r="M17" s="125">
        <f t="shared" si="1"/>
        <v>0</v>
      </c>
      <c r="N17" s="151" t="b">
        <v>0</v>
      </c>
      <c r="P17" s="74">
        <f t="shared" si="2"/>
        <v>0</v>
      </c>
      <c r="R17" s="171"/>
    </row>
    <row r="18" spans="2:18" s="5" customFormat="1" ht="25.35" customHeight="1" thickTop="1" thickBot="1">
      <c r="B18" s="46" t="b">
        <v>1</v>
      </c>
      <c r="C18" s="88"/>
      <c r="D18" s="175"/>
      <c r="F18" s="166"/>
      <c r="G18" s="167"/>
      <c r="H18" s="168"/>
      <c r="I18" s="124">
        <f t="shared" si="0"/>
        <v>0</v>
      </c>
      <c r="K18" s="169"/>
      <c r="L18" s="170"/>
      <c r="M18" s="125">
        <f t="shared" si="1"/>
        <v>0</v>
      </c>
      <c r="N18" s="151" t="b">
        <v>0</v>
      </c>
      <c r="P18" s="74">
        <f t="shared" si="2"/>
        <v>0</v>
      </c>
      <c r="R18" s="171"/>
    </row>
    <row r="19" spans="2:18" s="5" customFormat="1" ht="25.35" customHeight="1" thickTop="1" thickBot="1">
      <c r="B19" s="46" t="b">
        <v>1</v>
      </c>
      <c r="C19" s="89"/>
      <c r="D19" s="176"/>
      <c r="F19" s="166"/>
      <c r="G19" s="167"/>
      <c r="H19" s="168"/>
      <c r="I19" s="124">
        <f t="shared" si="0"/>
        <v>0</v>
      </c>
      <c r="K19" s="169"/>
      <c r="L19" s="170"/>
      <c r="M19" s="125">
        <f t="shared" si="1"/>
        <v>0</v>
      </c>
      <c r="N19" s="151" t="b">
        <v>0</v>
      </c>
      <c r="P19" s="74">
        <f t="shared" si="2"/>
        <v>0</v>
      </c>
      <c r="R19" s="171"/>
    </row>
    <row r="20" spans="2:18" s="5" customFormat="1" ht="25.35" customHeight="1" thickTop="1" thickBot="1">
      <c r="B20" s="46" t="b">
        <v>1</v>
      </c>
      <c r="C20" s="89"/>
      <c r="D20" s="176"/>
      <c r="F20" s="166"/>
      <c r="G20" s="167"/>
      <c r="H20" s="168"/>
      <c r="I20" s="124">
        <f t="shared" si="0"/>
        <v>0</v>
      </c>
      <c r="K20" s="169"/>
      <c r="L20" s="170"/>
      <c r="M20" s="125">
        <f t="shared" si="1"/>
        <v>0</v>
      </c>
      <c r="N20" s="151" t="b">
        <v>0</v>
      </c>
      <c r="P20" s="74">
        <f t="shared" si="2"/>
        <v>0</v>
      </c>
      <c r="R20" s="171"/>
    </row>
    <row r="21" spans="2:18" s="5" customFormat="1" ht="25.35" customHeight="1" thickTop="1" thickBot="1">
      <c r="B21" s="46" t="b">
        <v>1</v>
      </c>
      <c r="C21" s="89"/>
      <c r="D21" s="176"/>
      <c r="F21" s="166"/>
      <c r="G21" s="167"/>
      <c r="H21" s="168"/>
      <c r="I21" s="124">
        <f t="shared" si="0"/>
        <v>0</v>
      </c>
      <c r="K21" s="169"/>
      <c r="L21" s="170"/>
      <c r="M21" s="125">
        <f t="shared" si="1"/>
        <v>0</v>
      </c>
      <c r="N21" s="151" t="b">
        <v>0</v>
      </c>
      <c r="P21" s="74">
        <f t="shared" si="2"/>
        <v>0</v>
      </c>
      <c r="R21" s="171"/>
    </row>
    <row r="22" spans="2:18" s="5" customFormat="1" ht="25.35" customHeight="1" thickTop="1" thickBot="1">
      <c r="B22" s="46" t="b">
        <v>1</v>
      </c>
      <c r="C22" s="404" t="s">
        <v>260</v>
      </c>
      <c r="D22" s="405"/>
      <c r="F22" s="166"/>
      <c r="G22" s="167"/>
      <c r="H22" s="168"/>
      <c r="I22" s="124">
        <f t="shared" si="0"/>
        <v>0</v>
      </c>
      <c r="K22" s="169"/>
      <c r="L22" s="170"/>
      <c r="M22" s="125">
        <f t="shared" si="1"/>
        <v>0</v>
      </c>
      <c r="N22" s="151" t="b">
        <v>0</v>
      </c>
      <c r="P22" s="74">
        <f t="shared" si="2"/>
        <v>0</v>
      </c>
      <c r="R22" s="171"/>
    </row>
    <row r="23" spans="2:18" s="5" customFormat="1" ht="25.35" customHeight="1" thickTop="1" thickBot="1">
      <c r="B23" s="46" t="b">
        <v>1</v>
      </c>
      <c r="C23" s="404" t="s">
        <v>260</v>
      </c>
      <c r="D23" s="405"/>
      <c r="F23" s="166"/>
      <c r="G23" s="167"/>
      <c r="H23" s="168"/>
      <c r="I23" s="124">
        <f t="shared" si="0"/>
        <v>0</v>
      </c>
      <c r="K23" s="169"/>
      <c r="L23" s="170"/>
      <c r="M23" s="125">
        <f t="shared" si="1"/>
        <v>0</v>
      </c>
      <c r="N23" s="151" t="b">
        <v>0</v>
      </c>
      <c r="P23" s="74">
        <f t="shared" si="2"/>
        <v>0</v>
      </c>
      <c r="R23" s="171"/>
    </row>
    <row r="24" spans="2:18" s="5" customFormat="1" ht="25.35" customHeight="1" thickTop="1" thickBot="1">
      <c r="B24" s="46" t="b">
        <v>1</v>
      </c>
      <c r="C24" s="404" t="s">
        <v>260</v>
      </c>
      <c r="D24" s="405"/>
      <c r="F24" s="166"/>
      <c r="G24" s="167"/>
      <c r="H24" s="168"/>
      <c r="I24" s="124">
        <f t="shared" si="0"/>
        <v>0</v>
      </c>
      <c r="K24" s="169"/>
      <c r="L24" s="170"/>
      <c r="M24" s="125">
        <f t="shared" si="1"/>
        <v>0</v>
      </c>
      <c r="N24" s="151" t="b">
        <v>0</v>
      </c>
      <c r="P24" s="74">
        <f t="shared" si="2"/>
        <v>0</v>
      </c>
      <c r="R24" s="171"/>
    </row>
    <row r="25" spans="2:18" s="5" customFormat="1" ht="25.35" customHeight="1" thickTop="1" thickBot="1">
      <c r="B25" s="46" t="b">
        <v>1</v>
      </c>
      <c r="C25" s="404" t="s">
        <v>260</v>
      </c>
      <c r="D25" s="405"/>
      <c r="F25" s="166"/>
      <c r="G25" s="167"/>
      <c r="H25" s="168"/>
      <c r="I25" s="124">
        <f t="shared" ref="I25" si="3">(F25*H25)</f>
        <v>0</v>
      </c>
      <c r="K25" s="169"/>
      <c r="L25" s="170"/>
      <c r="M25" s="125">
        <f t="shared" si="1"/>
        <v>0</v>
      </c>
      <c r="N25" s="151" t="b">
        <v>0</v>
      </c>
      <c r="P25" s="74">
        <f t="shared" si="2"/>
        <v>0</v>
      </c>
      <c r="R25" s="171"/>
    </row>
    <row r="26" spans="2:18" s="5" customFormat="1" ht="25.35" customHeight="1" thickTop="1" thickBot="1">
      <c r="B26" s="46" t="b">
        <v>1</v>
      </c>
      <c r="C26" s="404" t="s">
        <v>260</v>
      </c>
      <c r="D26" s="405"/>
      <c r="F26" s="166"/>
      <c r="G26" s="167"/>
      <c r="H26" s="168"/>
      <c r="I26" s="125">
        <f t="shared" si="0"/>
        <v>0</v>
      </c>
      <c r="K26" s="169"/>
      <c r="L26" s="170"/>
      <c r="M26" s="125">
        <f t="shared" si="1"/>
        <v>0</v>
      </c>
      <c r="N26" s="151" t="b">
        <v>0</v>
      </c>
      <c r="P26" s="74">
        <f t="shared" si="2"/>
        <v>0</v>
      </c>
      <c r="R26" s="171"/>
    </row>
    <row r="27" spans="2:18" s="5" customFormat="1" ht="5.25" customHeight="1" thickTop="1" thickBot="1">
      <c r="P27" s="8"/>
    </row>
    <row r="28" spans="2:18" s="9" customFormat="1" ht="25.15" customHeight="1" thickTop="1" thickBot="1">
      <c r="B28" s="432" t="s">
        <v>261</v>
      </c>
      <c r="C28" s="432"/>
      <c r="D28" s="432"/>
      <c r="E28" s="155"/>
      <c r="F28" s="435" t="s">
        <v>262</v>
      </c>
      <c r="G28" s="435"/>
      <c r="H28" s="435"/>
      <c r="I28" s="158">
        <f>SUMIFS(I$12:I$26,$B$12:$B$26,TRUE)</f>
        <v>1870</v>
      </c>
      <c r="J28" s="159"/>
      <c r="K28" s="435" t="s">
        <v>263</v>
      </c>
      <c r="L28" s="436"/>
      <c r="M28" s="437">
        <f>SUM(M29:N30)</f>
        <v>0</v>
      </c>
      <c r="N28" s="438"/>
      <c r="O28" s="155"/>
      <c r="P28" s="421">
        <f>I28+M28</f>
        <v>1870</v>
      </c>
    </row>
    <row r="29" spans="2:18" s="5" customFormat="1" ht="19.899999999999999" customHeight="1" thickTop="1" thickBot="1">
      <c r="B29" s="433"/>
      <c r="C29" s="433"/>
      <c r="D29" s="433"/>
      <c r="E29" s="9"/>
      <c r="F29" s="46" t="b">
        <v>0</v>
      </c>
      <c r="G29" s="160" t="str">
        <f>"AVSKRIVNING (5ÅR, "&amp;val_arsranta*100&amp;"%)"</f>
        <v>AVSKRIVNING (5ÅR, 5,5%)</v>
      </c>
      <c r="H29" s="160"/>
      <c r="I29" s="161">
        <f>IF(F29,(val_arsranta*5*SUMIFS(I$12:I$26,$B$12:$B$26,TRUE))/2,0)</f>
        <v>0</v>
      </c>
      <c r="J29" s="162"/>
      <c r="K29" s="424" t="s">
        <v>264</v>
      </c>
      <c r="L29" s="425"/>
      <c r="M29" s="426">
        <f>SUMIFS(M$12:M$26,$B$12:$B$26,TRUE,$N$12:$N$26,FALSE)</f>
        <v>0</v>
      </c>
      <c r="N29" s="427"/>
      <c r="O29" s="9"/>
      <c r="P29" s="422"/>
    </row>
    <row r="30" spans="2:18" s="5" customFormat="1" ht="19.899999999999999" customHeight="1">
      <c r="B30" s="434"/>
      <c r="C30" s="434"/>
      <c r="D30" s="434"/>
      <c r="E30" s="156"/>
      <c r="F30" s="157" t="b">
        <v>1</v>
      </c>
      <c r="G30" s="163" t="str">
        <f>"UNDERHÅLL (4ÅR, "&amp;val_underhall_pct*100&amp;"%)"</f>
        <v>UNDERHÅLL (4ÅR, 3%)</v>
      </c>
      <c r="H30" s="163"/>
      <c r="I30" s="164">
        <f>IF(F30,(val_underhall_pct*4*SUMIFS(I$12:I$26,$B$12:$B$26,TRUE))/2,0)</f>
        <v>112.2</v>
      </c>
      <c r="J30" s="165"/>
      <c r="K30" s="428" t="s">
        <v>265</v>
      </c>
      <c r="L30" s="429"/>
      <c r="M30" s="430">
        <f>SUMIFS(M$12:M$26,$B$12:$B$26,TRUE,$N$12:$N$26,TRUE)*5</f>
        <v>0</v>
      </c>
      <c r="N30" s="431"/>
      <c r="O30" s="156"/>
      <c r="P30" s="423"/>
    </row>
    <row r="31" spans="2:18" s="5" customFormat="1" ht="25.35" customHeight="1">
      <c r="B31" s="4"/>
      <c r="C31" s="4"/>
      <c r="D31" s="4"/>
      <c r="E31" s="4"/>
      <c r="F31" s="4"/>
      <c r="G31" s="4"/>
      <c r="H31" s="4"/>
      <c r="I31" s="4"/>
      <c r="J31" s="4"/>
      <c r="K31" s="4"/>
      <c r="L31" s="4"/>
      <c r="M31" s="4"/>
      <c r="N31" s="4"/>
      <c r="O31" s="4"/>
      <c r="P31" s="4"/>
      <c r="R31" s="72"/>
    </row>
    <row r="32" spans="2:18" s="5" customFormat="1" ht="25.35" customHeight="1">
      <c r="B32" s="4"/>
      <c r="C32" s="4"/>
      <c r="D32" s="4"/>
      <c r="E32" s="4"/>
      <c r="F32" s="4"/>
      <c r="G32" s="4"/>
      <c r="H32" s="4"/>
      <c r="I32" s="4"/>
      <c r="J32" s="4"/>
      <c r="K32" s="4"/>
      <c r="L32" s="4"/>
      <c r="M32" s="4"/>
      <c r="N32" s="4"/>
      <c r="O32" s="4"/>
      <c r="P32" s="4"/>
      <c r="R32" s="72"/>
    </row>
    <row r="33" spans="2:17" s="5" customFormat="1" ht="9.6" customHeight="1">
      <c r="B33" s="4"/>
      <c r="C33" s="4"/>
      <c r="D33" s="4"/>
      <c r="E33" s="4"/>
      <c r="F33" s="4"/>
      <c r="G33" s="4"/>
      <c r="H33" s="4"/>
      <c r="I33" s="4"/>
      <c r="J33" s="4"/>
      <c r="K33" s="4"/>
      <c r="L33" s="4"/>
      <c r="M33" s="4"/>
      <c r="N33" s="4"/>
      <c r="O33" s="4"/>
      <c r="P33" s="4"/>
    </row>
    <row r="34" spans="2:17" ht="29.25" customHeight="1">
      <c r="Q34" s="9"/>
    </row>
    <row r="35" spans="2:17" ht="25.35" customHeight="1"/>
    <row r="36" spans="2:17" ht="25.35" customHeight="1"/>
    <row r="37" spans="2:17" ht="25.35" customHeight="1"/>
    <row r="38" spans="2:17" ht="25.35" customHeight="1"/>
    <row r="39" spans="2:17" ht="25.35" customHeight="1"/>
    <row r="40" spans="2:17" ht="25.35" customHeight="1"/>
    <row r="41" spans="2:17" ht="25.35" customHeight="1"/>
    <row r="42" spans="2:17" ht="25.35" customHeight="1"/>
    <row r="43" spans="2:17" ht="25.35" customHeight="1"/>
    <row r="44" spans="2:17" ht="25.35" customHeight="1"/>
    <row r="45" spans="2:17" ht="25.35" customHeight="1"/>
    <row r="46" spans="2:17" ht="25.35" customHeight="1"/>
    <row r="47" spans="2:17" ht="25.35" customHeight="1"/>
    <row r="48" spans="2:17" ht="25.35" customHeight="1"/>
    <row r="49" ht="25.35" customHeight="1"/>
    <row r="50" ht="25.35" customHeight="1"/>
    <row r="51" ht="25.35" customHeight="1"/>
    <row r="52" ht="25.35" customHeight="1"/>
    <row r="53" ht="25.35" customHeight="1"/>
    <row r="54" ht="25.35" customHeight="1"/>
    <row r="55" ht="25.35" customHeight="1"/>
    <row r="56" ht="25.35" customHeight="1"/>
    <row r="57" ht="25.35" customHeight="1"/>
    <row r="58" ht="25.35" customHeight="1"/>
    <row r="59" ht="25.35" customHeight="1"/>
    <row r="60" ht="25.35" customHeight="1"/>
    <row r="61" ht="25.35" customHeight="1"/>
    <row r="62" ht="25.35" customHeight="1"/>
    <row r="63" ht="25.35" customHeight="1"/>
    <row r="64" ht="25.35" customHeight="1"/>
    <row r="65" ht="25.35" customHeight="1"/>
    <row r="66" ht="25.35" customHeight="1"/>
    <row r="67" ht="25.35" customHeight="1"/>
    <row r="68" ht="25.35" customHeight="1"/>
    <row r="69" ht="25.35" customHeight="1"/>
    <row r="70" ht="25.35" customHeight="1"/>
    <row r="71" ht="25.35" customHeight="1"/>
    <row r="72" ht="25.35" customHeight="1"/>
    <row r="73" ht="25.35" customHeight="1"/>
    <row r="74" ht="25.35" customHeight="1"/>
    <row r="75" ht="25.35" customHeight="1"/>
    <row r="76" ht="25.35" customHeight="1"/>
    <row r="77" ht="25.35" customHeight="1"/>
    <row r="78" ht="25.35" customHeight="1"/>
    <row r="79" ht="25.35" customHeight="1"/>
    <row r="80" ht="25.35" customHeight="1"/>
    <row r="81" ht="25.35" customHeight="1"/>
    <row r="82" ht="25.35" customHeight="1"/>
    <row r="83" ht="25.35" customHeight="1"/>
    <row r="84" ht="25.35" customHeight="1"/>
    <row r="85" ht="25.35" customHeight="1"/>
    <row r="86" ht="25.35" customHeight="1"/>
    <row r="87" ht="25.35" customHeight="1"/>
    <row r="88" ht="25.35" customHeight="1"/>
    <row r="89" ht="25.35" customHeight="1"/>
    <row r="90" ht="25.35" customHeight="1"/>
    <row r="91" ht="25.35" customHeight="1"/>
  </sheetData>
  <sheetProtection sheet="1" objects="1" scenarios="1"/>
  <dataConsolidate/>
  <mergeCells count="22">
    <mergeCell ref="K28:L28"/>
    <mergeCell ref="M28:N28"/>
    <mergeCell ref="P28:P30"/>
    <mergeCell ref="K29:L29"/>
    <mergeCell ref="M29:N29"/>
    <mergeCell ref="K30:L30"/>
    <mergeCell ref="M30:N30"/>
    <mergeCell ref="R8:R9"/>
    <mergeCell ref="K5:M5"/>
    <mergeCell ref="B6:I6"/>
    <mergeCell ref="K6:M6"/>
    <mergeCell ref="B8:C8"/>
    <mergeCell ref="F8:I8"/>
    <mergeCell ref="P8:P9"/>
    <mergeCell ref="K8:N8"/>
    <mergeCell ref="C22:D22"/>
    <mergeCell ref="C23:D23"/>
    <mergeCell ref="C26:D26"/>
    <mergeCell ref="F28:H28"/>
    <mergeCell ref="C25:D25"/>
    <mergeCell ref="C24:D24"/>
    <mergeCell ref="B28:D30"/>
  </mergeCells>
  <conditionalFormatting sqref="B12:B26">
    <cfRule type="expression" dxfId="127" priority="7" stopIfTrue="1">
      <formula>$B12=FALSE</formula>
    </cfRule>
  </conditionalFormatting>
  <conditionalFormatting sqref="C22:C26">
    <cfRule type="expression" dxfId="126" priority="5">
      <formula>$B22=FALSE</formula>
    </cfRule>
  </conditionalFormatting>
  <conditionalFormatting sqref="C12:D21">
    <cfRule type="expression" dxfId="125" priority="3">
      <formula>$B12=FALSE</formula>
    </cfRule>
  </conditionalFormatting>
  <conditionalFormatting sqref="F29:F30">
    <cfRule type="expression" dxfId="124" priority="13" stopIfTrue="1">
      <formula>$F29=FALSE</formula>
    </cfRule>
  </conditionalFormatting>
  <conditionalFormatting sqref="F12:H26">
    <cfRule type="expression" dxfId="123" priority="4">
      <formula>$B12=FALSE</formula>
    </cfRule>
  </conditionalFormatting>
  <conditionalFormatting sqref="F14:L26">
    <cfRule type="expression" dxfId="122" priority="6">
      <formula>$B14=FALSE</formula>
    </cfRule>
  </conditionalFormatting>
  <conditionalFormatting sqref="G29:I30">
    <cfRule type="expression" dxfId="121" priority="8">
      <formula>$F29=FALSE</formula>
    </cfRule>
  </conditionalFormatting>
  <conditionalFormatting sqref="I12:L13">
    <cfRule type="expression" dxfId="120" priority="2">
      <formula>$B12=FALSE</formula>
    </cfRule>
  </conditionalFormatting>
  <conditionalFormatting sqref="M12:P26">
    <cfRule type="expression" dxfId="119" priority="1">
      <formula>$B12=FALSE</formula>
    </cfRule>
  </conditionalFormatting>
  <conditionalFormatting sqref="R12:R26">
    <cfRule type="expression" dxfId="118" priority="11">
      <formula>$B12=FALSE</formula>
    </cfRule>
  </conditionalFormatting>
  <conditionalFormatting sqref="R31:R32">
    <cfRule type="expression" dxfId="117" priority="23">
      <formula>$H31=FALSE</formula>
    </cfRule>
  </conditionalFormatting>
  <dataValidations count="1">
    <dataValidation type="list" errorStyle="information" allowBlank="1" showInputMessage="1" sqref="G12:G27" xr:uid="{E3A09373-2058-4BAB-A6E7-401D6C04A73A}">
      <formula1>lista_enheter</formula1>
    </dataValidation>
  </dataValidations>
  <hyperlinks>
    <hyperlink ref="B2" location="FRÅGEFORMULÄR!B2" display="TILLBAKA" xr:uid="{63123D0C-3FC3-4A80-81DE-659CBA41D218}"/>
  </hyperlinks>
  <printOptions horizontalCentered="1"/>
  <pageMargins left="0.23622047244094491" right="0.23622047244094491" top="0.74803149606299213" bottom="0.74803149606299213" header="0.31496062992125984" footer="0.31496062992125984"/>
  <pageSetup scale="56"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B9B96-5290-4059-9D85-F373ECF52AB2}">
  <sheetPr codeName="Sheet14">
    <tabColor theme="7" tint="-0.499984740745262"/>
    <pageSetUpPr autoPageBreaks="0" fitToPage="1"/>
  </sheetPr>
  <dimension ref="A1:R91"/>
  <sheetViews>
    <sheetView showGridLines="0" showRowColHeaders="0" zoomScaleNormal="100" workbookViewId="0">
      <pane ySplit="10" topLeftCell="A11" activePane="bottomLeft" state="frozen"/>
      <selection activeCell="M31" sqref="M31"/>
      <selection pane="bottomLeft" activeCell="C12" sqref="C12"/>
    </sheetView>
  </sheetViews>
  <sheetFormatPr defaultColWidth="9.140625" defaultRowHeight="15"/>
  <cols>
    <col min="1" max="1" width="6.7109375" style="4" customWidth="1"/>
    <col min="2" max="2" width="7.28515625" style="4" customWidth="1"/>
    <col min="3" max="3" width="21.28515625" style="4" customWidth="1"/>
    <col min="4" max="4" width="23.42578125" style="4" customWidth="1"/>
    <col min="5" max="5" width="1" style="4" customWidth="1"/>
    <col min="6" max="6" width="6" style="4" customWidth="1"/>
    <col min="7" max="7" width="6.42578125" style="4" customWidth="1"/>
    <col min="8" max="8" width="15.28515625" style="4" customWidth="1"/>
    <col min="9" max="9" width="14.140625" style="4" customWidth="1"/>
    <col min="10" max="10" width="1.140625" style="4" customWidth="1"/>
    <col min="11" max="11" width="10.5703125" style="4" customWidth="1"/>
    <col min="12" max="12" width="12.7109375" style="4" customWidth="1"/>
    <col min="13" max="13" width="12.140625" style="4" customWidth="1"/>
    <col min="14" max="14" width="6" style="4" customWidth="1"/>
    <col min="15" max="15" width="1.42578125" style="4" customWidth="1"/>
    <col min="16" max="16" width="17.140625" style="4" customWidth="1"/>
    <col min="17" max="17" width="1.140625" style="4" customWidth="1"/>
    <col min="18" max="18" width="46.42578125" style="4" customWidth="1"/>
    <col min="19" max="16384" width="9.140625" style="4"/>
  </cols>
  <sheetData>
    <row r="1" spans="1:18" s="68" customFormat="1" ht="33.6" customHeight="1">
      <c r="A1" s="150" t="s">
        <v>327</v>
      </c>
      <c r="B1" s="38" t="s">
        <v>77</v>
      </c>
      <c r="C1" s="40"/>
      <c r="D1" s="40"/>
      <c r="E1" s="39"/>
      <c r="F1" s="117"/>
      <c r="G1" s="39"/>
      <c r="H1" s="39"/>
      <c r="I1" s="39"/>
      <c r="J1" s="39"/>
      <c r="K1" s="39"/>
      <c r="L1" s="39"/>
      <c r="M1" s="39"/>
      <c r="N1" s="39"/>
      <c r="O1" s="39"/>
      <c r="P1" s="40"/>
      <c r="Q1" s="40"/>
      <c r="R1" s="40"/>
    </row>
    <row r="2" spans="1:18" s="69" customFormat="1" ht="15.75" customHeight="1">
      <c r="A2" s="121"/>
      <c r="B2" s="70" t="s">
        <v>67</v>
      </c>
      <c r="C2" s="118"/>
      <c r="D2" s="118"/>
      <c r="E2" s="119"/>
      <c r="F2" s="120"/>
      <c r="G2" s="119"/>
      <c r="H2" s="119"/>
      <c r="I2" s="119"/>
      <c r="J2" s="119"/>
      <c r="K2" s="119"/>
      <c r="L2" s="119"/>
      <c r="M2" s="119"/>
      <c r="N2" s="119"/>
      <c r="O2" s="119"/>
      <c r="P2" s="121"/>
      <c r="Q2" s="121"/>
      <c r="R2" s="121"/>
    </row>
    <row r="3" spans="1:18" s="41" customFormat="1" ht="4.5" customHeight="1"/>
    <row r="4" spans="1:18" ht="12.75" customHeight="1"/>
    <row r="5" spans="1:18" s="33" customFormat="1" ht="15.6" customHeight="1">
      <c r="B5" s="34" t="s">
        <v>243</v>
      </c>
      <c r="K5" s="407" t="s">
        <v>244</v>
      </c>
      <c r="L5" s="407"/>
      <c r="M5" s="407"/>
      <c r="N5" s="35"/>
      <c r="O5" s="35"/>
      <c r="P5" s="35" t="s">
        <v>245</v>
      </c>
    </row>
    <row r="6" spans="1:18" ht="29.1" customHeight="1">
      <c r="B6" s="408" t="s">
        <v>328</v>
      </c>
      <c r="C6" s="408"/>
      <c r="D6" s="408"/>
      <c r="E6" s="408"/>
      <c r="F6" s="408"/>
      <c r="G6" s="408"/>
      <c r="H6" s="408"/>
      <c r="I6" s="408"/>
      <c r="K6" s="409"/>
      <c r="L6" s="409"/>
      <c r="M6" s="409"/>
      <c r="N6" s="153"/>
      <c r="O6" s="2"/>
      <c r="P6" s="45"/>
    </row>
    <row r="7" spans="1:18" ht="10.35" customHeight="1" thickBot="1"/>
    <row r="8" spans="1:18" s="10" customFormat="1" ht="24.75" customHeight="1" thickTop="1">
      <c r="B8" s="410" t="s">
        <v>43</v>
      </c>
      <c r="C8" s="411"/>
      <c r="D8" s="83"/>
      <c r="E8" s="71"/>
      <c r="F8" s="412" t="s">
        <v>58</v>
      </c>
      <c r="G8" s="413"/>
      <c r="H8" s="413"/>
      <c r="I8" s="414"/>
      <c r="J8" s="71"/>
      <c r="K8" s="415" t="s">
        <v>59</v>
      </c>
      <c r="L8" s="416"/>
      <c r="M8" s="416"/>
      <c r="N8" s="417"/>
      <c r="O8" s="71"/>
      <c r="P8" s="418" t="s">
        <v>247</v>
      </c>
      <c r="Q8" s="71"/>
      <c r="R8" s="420" t="s">
        <v>248</v>
      </c>
    </row>
    <row r="9" spans="1:18" s="36" customFormat="1" ht="14.85" customHeight="1">
      <c r="B9" s="42" t="s">
        <v>249</v>
      </c>
      <c r="C9" s="85" t="s">
        <v>250</v>
      </c>
      <c r="D9" s="85" t="s">
        <v>251</v>
      </c>
      <c r="E9" s="37"/>
      <c r="F9" s="42" t="s">
        <v>252</v>
      </c>
      <c r="G9" s="43" t="s">
        <v>253</v>
      </c>
      <c r="H9" s="43" t="s">
        <v>254</v>
      </c>
      <c r="I9" s="44" t="s">
        <v>255</v>
      </c>
      <c r="J9" s="37"/>
      <c r="K9" s="42" t="s">
        <v>256</v>
      </c>
      <c r="L9" s="43" t="s">
        <v>257</v>
      </c>
      <c r="M9" s="43" t="s">
        <v>255</v>
      </c>
      <c r="N9" s="44" t="s">
        <v>258</v>
      </c>
      <c r="O9" s="37"/>
      <c r="P9" s="419"/>
      <c r="R9" s="420"/>
    </row>
    <row r="10" spans="1:18" s="6" customFormat="1" ht="4.5" customHeight="1">
      <c r="B10" s="122"/>
      <c r="C10" s="123"/>
      <c r="D10" s="123"/>
      <c r="E10" s="5"/>
      <c r="F10" s="122"/>
      <c r="G10" s="122"/>
      <c r="H10" s="122"/>
      <c r="I10" s="122"/>
      <c r="K10" s="122"/>
      <c r="L10" s="122"/>
      <c r="M10" s="122"/>
      <c r="N10" s="122"/>
      <c r="P10" s="122"/>
      <c r="R10" s="4"/>
    </row>
    <row r="11" spans="1:18" s="5" customFormat="1" ht="9.75" customHeight="1" thickBot="1">
      <c r="B11" s="7"/>
    </row>
    <row r="12" spans="1:18" s="5" customFormat="1" ht="25.35" customHeight="1" thickTop="1" thickBot="1">
      <c r="B12" s="46" t="b">
        <v>1</v>
      </c>
      <c r="C12" s="86" t="s">
        <v>313</v>
      </c>
      <c r="D12" s="173"/>
      <c r="F12" s="166"/>
      <c r="G12" s="167"/>
      <c r="H12" s="168"/>
      <c r="I12" s="124">
        <f t="shared" ref="I12:I26" si="0">(F12*H12)</f>
        <v>0</v>
      </c>
      <c r="K12" s="169">
        <v>16</v>
      </c>
      <c r="L12" s="170">
        <v>350</v>
      </c>
      <c r="M12" s="125">
        <f t="shared" ref="M12:M26" si="1">L12*K12</f>
        <v>5600</v>
      </c>
      <c r="N12" s="151" t="b">
        <v>0</v>
      </c>
      <c r="P12" s="74">
        <f t="shared" ref="P12:P26" si="2">I12+M12</f>
        <v>5600</v>
      </c>
      <c r="R12" s="171"/>
    </row>
    <row r="13" spans="1:18" s="5" customFormat="1" ht="25.35" customHeight="1" thickTop="1" thickBot="1">
      <c r="B13" s="46" t="b">
        <v>1</v>
      </c>
      <c r="C13" s="87"/>
      <c r="D13" s="174"/>
      <c r="F13" s="166"/>
      <c r="G13" s="167"/>
      <c r="H13" s="168"/>
      <c r="I13" s="124">
        <f t="shared" si="0"/>
        <v>0</v>
      </c>
      <c r="K13" s="169"/>
      <c r="L13" s="170"/>
      <c r="M13" s="125">
        <f t="shared" si="1"/>
        <v>0</v>
      </c>
      <c r="N13" s="151" t="b">
        <v>0</v>
      </c>
      <c r="P13" s="74">
        <f t="shared" si="2"/>
        <v>0</v>
      </c>
      <c r="R13" s="171"/>
    </row>
    <row r="14" spans="1:18" s="5" customFormat="1" ht="25.35" customHeight="1" thickTop="1" thickBot="1">
      <c r="B14" s="46" t="b">
        <v>1</v>
      </c>
      <c r="C14" s="86"/>
      <c r="D14" s="173"/>
      <c r="F14" s="166"/>
      <c r="G14" s="167"/>
      <c r="H14" s="168"/>
      <c r="I14" s="124">
        <f t="shared" si="0"/>
        <v>0</v>
      </c>
      <c r="K14" s="169"/>
      <c r="L14" s="170"/>
      <c r="M14" s="125">
        <f t="shared" si="1"/>
        <v>0</v>
      </c>
      <c r="N14" s="151" t="b">
        <v>0</v>
      </c>
      <c r="P14" s="74">
        <f t="shared" si="2"/>
        <v>0</v>
      </c>
      <c r="R14" s="171"/>
    </row>
    <row r="15" spans="1:18" s="5" customFormat="1" ht="25.35" customHeight="1" thickTop="1" thickBot="1">
      <c r="B15" s="46" t="b">
        <v>1</v>
      </c>
      <c r="C15" s="87"/>
      <c r="D15" s="174"/>
      <c r="F15" s="166"/>
      <c r="G15" s="167"/>
      <c r="H15" s="168"/>
      <c r="I15" s="124">
        <f t="shared" si="0"/>
        <v>0</v>
      </c>
      <c r="K15" s="169"/>
      <c r="L15" s="170"/>
      <c r="M15" s="125">
        <f t="shared" si="1"/>
        <v>0</v>
      </c>
      <c r="N15" s="151" t="b">
        <v>0</v>
      </c>
      <c r="P15" s="74">
        <f t="shared" si="2"/>
        <v>0</v>
      </c>
      <c r="R15" s="171"/>
    </row>
    <row r="16" spans="1:18" s="5" customFormat="1" ht="25.35" customHeight="1" thickTop="1" thickBot="1">
      <c r="B16" s="46" t="b">
        <v>1</v>
      </c>
      <c r="C16" s="89"/>
      <c r="D16" s="176"/>
      <c r="F16" s="166"/>
      <c r="G16" s="167"/>
      <c r="H16" s="168"/>
      <c r="I16" s="124">
        <f t="shared" si="0"/>
        <v>0</v>
      </c>
      <c r="K16" s="169"/>
      <c r="L16" s="170"/>
      <c r="M16" s="125">
        <f t="shared" si="1"/>
        <v>0</v>
      </c>
      <c r="N16" s="151" t="b">
        <v>0</v>
      </c>
      <c r="P16" s="74">
        <f t="shared" si="2"/>
        <v>0</v>
      </c>
      <c r="R16" s="171"/>
    </row>
    <row r="17" spans="2:18" s="5" customFormat="1" ht="25.35" customHeight="1" thickTop="1" thickBot="1">
      <c r="B17" s="46" t="b">
        <v>1</v>
      </c>
      <c r="C17" s="143"/>
      <c r="D17" s="177"/>
      <c r="F17" s="166"/>
      <c r="G17" s="167"/>
      <c r="H17" s="168"/>
      <c r="I17" s="124">
        <f t="shared" si="0"/>
        <v>0</v>
      </c>
      <c r="K17" s="169"/>
      <c r="L17" s="170"/>
      <c r="M17" s="125">
        <f t="shared" si="1"/>
        <v>0</v>
      </c>
      <c r="N17" s="151" t="b">
        <v>0</v>
      </c>
      <c r="P17" s="74">
        <f t="shared" si="2"/>
        <v>0</v>
      </c>
      <c r="R17" s="171"/>
    </row>
    <row r="18" spans="2:18" s="5" customFormat="1" ht="25.35" customHeight="1" thickTop="1" thickBot="1">
      <c r="B18" s="46" t="b">
        <v>1</v>
      </c>
      <c r="C18" s="88"/>
      <c r="D18" s="175"/>
      <c r="F18" s="166"/>
      <c r="G18" s="167"/>
      <c r="H18" s="168"/>
      <c r="I18" s="124">
        <f t="shared" si="0"/>
        <v>0</v>
      </c>
      <c r="K18" s="169"/>
      <c r="L18" s="170"/>
      <c r="M18" s="125">
        <f t="shared" si="1"/>
        <v>0</v>
      </c>
      <c r="N18" s="151" t="b">
        <v>0</v>
      </c>
      <c r="P18" s="74">
        <f t="shared" si="2"/>
        <v>0</v>
      </c>
      <c r="R18" s="171"/>
    </row>
    <row r="19" spans="2:18" s="5" customFormat="1" ht="25.35" customHeight="1" thickTop="1" thickBot="1">
      <c r="B19" s="46" t="b">
        <v>1</v>
      </c>
      <c r="C19" s="89"/>
      <c r="D19" s="176"/>
      <c r="F19" s="166"/>
      <c r="G19" s="167"/>
      <c r="H19" s="168"/>
      <c r="I19" s="124">
        <f t="shared" si="0"/>
        <v>0</v>
      </c>
      <c r="K19" s="169"/>
      <c r="L19" s="170"/>
      <c r="M19" s="125">
        <f t="shared" si="1"/>
        <v>0</v>
      </c>
      <c r="N19" s="151" t="b">
        <v>0</v>
      </c>
      <c r="P19" s="74">
        <f t="shared" si="2"/>
        <v>0</v>
      </c>
      <c r="R19" s="171"/>
    </row>
    <row r="20" spans="2:18" s="5" customFormat="1" ht="25.35" customHeight="1" thickTop="1" thickBot="1">
      <c r="B20" s="46" t="b">
        <v>1</v>
      </c>
      <c r="C20" s="89"/>
      <c r="D20" s="176"/>
      <c r="F20" s="166"/>
      <c r="G20" s="167"/>
      <c r="H20" s="168"/>
      <c r="I20" s="124">
        <f t="shared" si="0"/>
        <v>0</v>
      </c>
      <c r="K20" s="169"/>
      <c r="L20" s="170"/>
      <c r="M20" s="125">
        <f t="shared" si="1"/>
        <v>0</v>
      </c>
      <c r="N20" s="151" t="b">
        <v>0</v>
      </c>
      <c r="P20" s="74">
        <f t="shared" si="2"/>
        <v>0</v>
      </c>
      <c r="R20" s="171"/>
    </row>
    <row r="21" spans="2:18" s="5" customFormat="1" ht="25.35" customHeight="1" thickTop="1" thickBot="1">
      <c r="B21" s="46" t="b">
        <v>1</v>
      </c>
      <c r="C21" s="89"/>
      <c r="D21" s="176"/>
      <c r="F21" s="166"/>
      <c r="G21" s="167"/>
      <c r="H21" s="168"/>
      <c r="I21" s="124">
        <f t="shared" si="0"/>
        <v>0</v>
      </c>
      <c r="K21" s="169"/>
      <c r="L21" s="170"/>
      <c r="M21" s="125">
        <f t="shared" si="1"/>
        <v>0</v>
      </c>
      <c r="N21" s="151" t="b">
        <v>0</v>
      </c>
      <c r="P21" s="74">
        <f t="shared" si="2"/>
        <v>0</v>
      </c>
      <c r="R21" s="171"/>
    </row>
    <row r="22" spans="2:18" s="5" customFormat="1" ht="25.35" customHeight="1" thickTop="1" thickBot="1">
      <c r="B22" s="46" t="b">
        <v>1</v>
      </c>
      <c r="C22" s="404" t="s">
        <v>260</v>
      </c>
      <c r="D22" s="405"/>
      <c r="F22" s="166"/>
      <c r="G22" s="167"/>
      <c r="H22" s="168"/>
      <c r="I22" s="124">
        <f t="shared" si="0"/>
        <v>0</v>
      </c>
      <c r="K22" s="169"/>
      <c r="L22" s="170"/>
      <c r="M22" s="125">
        <f t="shared" si="1"/>
        <v>0</v>
      </c>
      <c r="N22" s="151" t="b">
        <v>0</v>
      </c>
      <c r="P22" s="74">
        <f t="shared" si="2"/>
        <v>0</v>
      </c>
      <c r="R22" s="171"/>
    </row>
    <row r="23" spans="2:18" s="5" customFormat="1" ht="25.35" customHeight="1" thickTop="1" thickBot="1">
      <c r="B23" s="46" t="b">
        <v>1</v>
      </c>
      <c r="C23" s="404" t="s">
        <v>260</v>
      </c>
      <c r="D23" s="405"/>
      <c r="F23" s="166"/>
      <c r="G23" s="167"/>
      <c r="H23" s="168"/>
      <c r="I23" s="124">
        <f t="shared" si="0"/>
        <v>0</v>
      </c>
      <c r="K23" s="169"/>
      <c r="L23" s="170"/>
      <c r="M23" s="125">
        <f t="shared" si="1"/>
        <v>0</v>
      </c>
      <c r="N23" s="151" t="b">
        <v>0</v>
      </c>
      <c r="P23" s="74">
        <f t="shared" si="2"/>
        <v>0</v>
      </c>
      <c r="R23" s="171"/>
    </row>
    <row r="24" spans="2:18" s="5" customFormat="1" ht="25.35" customHeight="1" thickTop="1" thickBot="1">
      <c r="B24" s="46" t="b">
        <v>1</v>
      </c>
      <c r="C24" s="404" t="s">
        <v>260</v>
      </c>
      <c r="D24" s="405"/>
      <c r="F24" s="166"/>
      <c r="G24" s="167"/>
      <c r="H24" s="168"/>
      <c r="I24" s="124">
        <f t="shared" si="0"/>
        <v>0</v>
      </c>
      <c r="K24" s="169"/>
      <c r="L24" s="170"/>
      <c r="M24" s="125">
        <f t="shared" si="1"/>
        <v>0</v>
      </c>
      <c r="N24" s="151" t="b">
        <v>0</v>
      </c>
      <c r="P24" s="74">
        <f t="shared" si="2"/>
        <v>0</v>
      </c>
      <c r="R24" s="171"/>
    </row>
    <row r="25" spans="2:18" s="5" customFormat="1" ht="25.35" customHeight="1" thickTop="1" thickBot="1">
      <c r="B25" s="46" t="b">
        <v>1</v>
      </c>
      <c r="C25" s="404" t="s">
        <v>260</v>
      </c>
      <c r="D25" s="405"/>
      <c r="F25" s="166"/>
      <c r="G25" s="167"/>
      <c r="H25" s="168"/>
      <c r="I25" s="124">
        <f t="shared" ref="I25" si="3">(F25*H25)</f>
        <v>0</v>
      </c>
      <c r="K25" s="169"/>
      <c r="L25" s="170"/>
      <c r="M25" s="125">
        <f t="shared" si="1"/>
        <v>0</v>
      </c>
      <c r="N25" s="151" t="b">
        <v>0</v>
      </c>
      <c r="P25" s="74">
        <f t="shared" si="2"/>
        <v>0</v>
      </c>
      <c r="R25" s="171"/>
    </row>
    <row r="26" spans="2:18" s="5" customFormat="1" ht="25.35" customHeight="1" thickTop="1" thickBot="1">
      <c r="B26" s="46" t="b">
        <v>1</v>
      </c>
      <c r="C26" s="404" t="s">
        <v>260</v>
      </c>
      <c r="D26" s="405"/>
      <c r="F26" s="166"/>
      <c r="G26" s="167"/>
      <c r="H26" s="168"/>
      <c r="I26" s="125">
        <f t="shared" si="0"/>
        <v>0</v>
      </c>
      <c r="K26" s="169"/>
      <c r="L26" s="170"/>
      <c r="M26" s="125">
        <f t="shared" si="1"/>
        <v>0</v>
      </c>
      <c r="N26" s="151" t="b">
        <v>0</v>
      </c>
      <c r="P26" s="74">
        <f t="shared" si="2"/>
        <v>0</v>
      </c>
      <c r="R26" s="171"/>
    </row>
    <row r="27" spans="2:18" s="5" customFormat="1" ht="5.25" customHeight="1" thickTop="1" thickBot="1">
      <c r="P27" s="8"/>
    </row>
    <row r="28" spans="2:18" s="9" customFormat="1" ht="25.15" customHeight="1" thickTop="1" thickBot="1">
      <c r="B28" s="432" t="s">
        <v>261</v>
      </c>
      <c r="C28" s="432"/>
      <c r="D28" s="432"/>
      <c r="E28" s="155"/>
      <c r="F28" s="435" t="s">
        <v>262</v>
      </c>
      <c r="G28" s="435"/>
      <c r="H28" s="435"/>
      <c r="I28" s="158">
        <f>SUMIFS(I$12:I$26,$B$12:$B$26,TRUE)</f>
        <v>0</v>
      </c>
      <c r="J28" s="159"/>
      <c r="K28" s="435" t="s">
        <v>263</v>
      </c>
      <c r="L28" s="436"/>
      <c r="M28" s="437">
        <f>SUM(M29:N30)</f>
        <v>5600</v>
      </c>
      <c r="N28" s="438"/>
      <c r="O28" s="155"/>
      <c r="P28" s="421">
        <f>I28+M28</f>
        <v>5600</v>
      </c>
    </row>
    <row r="29" spans="2:18" s="5" customFormat="1" ht="19.899999999999999" customHeight="1" thickTop="1" thickBot="1">
      <c r="B29" s="433"/>
      <c r="C29" s="433"/>
      <c r="D29" s="433"/>
      <c r="E29" s="9"/>
      <c r="F29" s="46" t="b">
        <v>0</v>
      </c>
      <c r="G29" s="160" t="str">
        <f>"AVSKRIVNING (5ÅR, "&amp;val_arsranta*100&amp;"%)"</f>
        <v>AVSKRIVNING (5ÅR, 5,5%)</v>
      </c>
      <c r="H29" s="160"/>
      <c r="I29" s="161">
        <f>IF(F29,(val_arsranta*5*SUMIFS(I$12:I$26,$B$12:$B$26,TRUE))/2,0)</f>
        <v>0</v>
      </c>
      <c r="J29" s="162"/>
      <c r="K29" s="424" t="s">
        <v>264</v>
      </c>
      <c r="L29" s="425"/>
      <c r="M29" s="426">
        <f>SUMIFS(M$12:M$26,$B$12:$B$26,TRUE,$N$12:$N$26,FALSE)</f>
        <v>5600</v>
      </c>
      <c r="N29" s="427"/>
      <c r="O29" s="9"/>
      <c r="P29" s="422"/>
    </row>
    <row r="30" spans="2:18" s="5" customFormat="1" ht="19.899999999999999" customHeight="1">
      <c r="B30" s="434"/>
      <c r="C30" s="434"/>
      <c r="D30" s="434"/>
      <c r="E30" s="156"/>
      <c r="F30" s="157" t="b">
        <v>0</v>
      </c>
      <c r="G30" s="163" t="str">
        <f>"UNDERHÅLL (4ÅR, "&amp;val_underhall_pct*100&amp;"%)"</f>
        <v>UNDERHÅLL (4ÅR, 3%)</v>
      </c>
      <c r="H30" s="163"/>
      <c r="I30" s="164">
        <f>IF(F30,(val_underhall_pct*4*SUMIFS(I$12:I$26,$B$12:$B$26,TRUE))/2,0)</f>
        <v>0</v>
      </c>
      <c r="J30" s="165"/>
      <c r="K30" s="428" t="s">
        <v>265</v>
      </c>
      <c r="L30" s="429"/>
      <c r="M30" s="430">
        <f>SUMIFS(M$12:M$26,$B$12:$B$26,TRUE,$N$12:$N$26,TRUE)*5</f>
        <v>0</v>
      </c>
      <c r="N30" s="431"/>
      <c r="O30" s="156"/>
      <c r="P30" s="423"/>
    </row>
    <row r="31" spans="2:18" s="5" customFormat="1" ht="25.35" customHeight="1">
      <c r="B31" s="4"/>
      <c r="C31" s="4"/>
      <c r="D31" s="4"/>
      <c r="E31" s="4"/>
      <c r="F31" s="4"/>
      <c r="G31" s="4"/>
      <c r="H31" s="4"/>
      <c r="I31" s="4"/>
      <c r="J31" s="4"/>
      <c r="K31" s="4"/>
      <c r="L31" s="4"/>
      <c r="M31" s="4"/>
      <c r="N31" s="4"/>
      <c r="O31" s="4"/>
      <c r="P31" s="4"/>
      <c r="R31" s="72"/>
    </row>
    <row r="32" spans="2:18" s="5" customFormat="1" ht="25.35" customHeight="1">
      <c r="B32" s="4"/>
      <c r="C32" s="4"/>
      <c r="D32" s="4"/>
      <c r="E32" s="4"/>
      <c r="F32" s="4"/>
      <c r="G32" s="4"/>
      <c r="H32" s="4"/>
      <c r="I32" s="4"/>
      <c r="J32" s="4"/>
      <c r="K32" s="4"/>
      <c r="L32" s="4"/>
      <c r="M32" s="4"/>
      <c r="N32" s="4"/>
      <c r="O32" s="4"/>
      <c r="P32" s="4"/>
      <c r="R32" s="72"/>
    </row>
    <row r="33" spans="2:17" s="5" customFormat="1" ht="9.6" customHeight="1">
      <c r="B33" s="4"/>
      <c r="C33" s="4"/>
      <c r="D33" s="4"/>
      <c r="E33" s="4"/>
      <c r="F33" s="4"/>
      <c r="G33" s="4"/>
      <c r="H33" s="4"/>
      <c r="I33" s="4"/>
      <c r="J33" s="4"/>
      <c r="K33" s="4"/>
      <c r="L33" s="4"/>
      <c r="M33" s="4"/>
      <c r="N33" s="4"/>
      <c r="O33" s="4"/>
      <c r="P33" s="4"/>
    </row>
    <row r="34" spans="2:17" ht="29.25" customHeight="1">
      <c r="Q34" s="9"/>
    </row>
    <row r="35" spans="2:17" ht="25.35" customHeight="1"/>
    <row r="36" spans="2:17" ht="25.35" customHeight="1"/>
    <row r="37" spans="2:17" ht="25.35" customHeight="1"/>
    <row r="38" spans="2:17" ht="25.35" customHeight="1"/>
    <row r="39" spans="2:17" ht="25.35" customHeight="1"/>
    <row r="40" spans="2:17" ht="25.35" customHeight="1"/>
    <row r="41" spans="2:17" ht="25.35" customHeight="1"/>
    <row r="42" spans="2:17" ht="25.35" customHeight="1"/>
    <row r="43" spans="2:17" ht="25.35" customHeight="1"/>
    <row r="44" spans="2:17" ht="25.35" customHeight="1"/>
    <row r="45" spans="2:17" ht="25.35" customHeight="1"/>
    <row r="46" spans="2:17" ht="25.35" customHeight="1"/>
    <row r="47" spans="2:17" ht="25.35" customHeight="1"/>
    <row r="48" spans="2:17" ht="25.35" customHeight="1"/>
    <row r="49" ht="25.35" customHeight="1"/>
    <row r="50" ht="25.35" customHeight="1"/>
    <row r="51" ht="25.35" customHeight="1"/>
    <row r="52" ht="25.35" customHeight="1"/>
    <row r="53" ht="25.35" customHeight="1"/>
    <row r="54" ht="25.35" customHeight="1"/>
    <row r="55" ht="25.35" customHeight="1"/>
    <row r="56" ht="25.35" customHeight="1"/>
    <row r="57" ht="25.35" customHeight="1"/>
    <row r="58" ht="25.35" customHeight="1"/>
    <row r="59" ht="25.35" customHeight="1"/>
    <row r="60" ht="25.35" customHeight="1"/>
    <row r="61" ht="25.35" customHeight="1"/>
    <row r="62" ht="25.35" customHeight="1"/>
    <row r="63" ht="25.35" customHeight="1"/>
    <row r="64" ht="25.35" customHeight="1"/>
    <row r="65" ht="25.35" customHeight="1"/>
    <row r="66" ht="25.35" customHeight="1"/>
    <row r="67" ht="25.35" customHeight="1"/>
    <row r="68" ht="25.35" customHeight="1"/>
    <row r="69" ht="25.35" customHeight="1"/>
    <row r="70" ht="25.35" customHeight="1"/>
    <row r="71" ht="25.35" customHeight="1"/>
    <row r="72" ht="25.35" customHeight="1"/>
    <row r="73" ht="25.35" customHeight="1"/>
    <row r="74" ht="25.35" customHeight="1"/>
    <row r="75" ht="25.35" customHeight="1"/>
    <row r="76" ht="25.35" customHeight="1"/>
    <row r="77" ht="25.35" customHeight="1"/>
    <row r="78" ht="25.35" customHeight="1"/>
    <row r="79" ht="25.35" customHeight="1"/>
    <row r="80" ht="25.35" customHeight="1"/>
    <row r="81" ht="25.35" customHeight="1"/>
    <row r="82" ht="25.35" customHeight="1"/>
    <row r="83" ht="25.35" customHeight="1"/>
    <row r="84" ht="25.35" customHeight="1"/>
    <row r="85" ht="25.35" customHeight="1"/>
    <row r="86" ht="25.35" customHeight="1"/>
    <row r="87" ht="25.35" customHeight="1"/>
    <row r="88" ht="25.35" customHeight="1"/>
    <row r="89" ht="25.35" customHeight="1"/>
    <row r="90" ht="25.35" customHeight="1"/>
    <row r="91" ht="25.35" customHeight="1"/>
  </sheetData>
  <sheetProtection sheet="1" objects="1" scenarios="1"/>
  <dataConsolidate/>
  <mergeCells count="22">
    <mergeCell ref="K28:L28"/>
    <mergeCell ref="M28:N28"/>
    <mergeCell ref="P28:P30"/>
    <mergeCell ref="K29:L29"/>
    <mergeCell ref="M29:N29"/>
    <mergeCell ref="K30:L30"/>
    <mergeCell ref="M30:N30"/>
    <mergeCell ref="R8:R9"/>
    <mergeCell ref="K5:M5"/>
    <mergeCell ref="B6:I6"/>
    <mergeCell ref="K6:M6"/>
    <mergeCell ref="B8:C8"/>
    <mergeCell ref="F8:I8"/>
    <mergeCell ref="P8:P9"/>
    <mergeCell ref="K8:N8"/>
    <mergeCell ref="C22:D22"/>
    <mergeCell ref="C23:D23"/>
    <mergeCell ref="C26:D26"/>
    <mergeCell ref="F28:H28"/>
    <mergeCell ref="C25:D25"/>
    <mergeCell ref="C24:D24"/>
    <mergeCell ref="B28:D30"/>
  </mergeCells>
  <conditionalFormatting sqref="B12:B26">
    <cfRule type="expression" dxfId="116" priority="7" stopIfTrue="1">
      <formula>$B12=FALSE</formula>
    </cfRule>
  </conditionalFormatting>
  <conditionalFormatting sqref="C22:C26">
    <cfRule type="expression" dxfId="115" priority="5">
      <formula>$B22=FALSE</formula>
    </cfRule>
  </conditionalFormatting>
  <conditionalFormatting sqref="C12:D21">
    <cfRule type="expression" dxfId="114" priority="3">
      <formula>$B12=FALSE</formula>
    </cfRule>
  </conditionalFormatting>
  <conditionalFormatting sqref="F29:F30">
    <cfRule type="expression" dxfId="113" priority="13" stopIfTrue="1">
      <formula>$F29=FALSE</formula>
    </cfRule>
  </conditionalFormatting>
  <conditionalFormatting sqref="F12:H26">
    <cfRule type="expression" dxfId="112" priority="4">
      <formula>$B12=FALSE</formula>
    </cfRule>
  </conditionalFormatting>
  <conditionalFormatting sqref="F14:L26">
    <cfRule type="expression" dxfId="111" priority="6">
      <formula>$B14=FALSE</formula>
    </cfRule>
  </conditionalFormatting>
  <conditionalFormatting sqref="G29:I30">
    <cfRule type="expression" dxfId="110" priority="8">
      <formula>$F29=FALSE</formula>
    </cfRule>
  </conditionalFormatting>
  <conditionalFormatting sqref="I12:L13">
    <cfRule type="expression" dxfId="109" priority="2">
      <formula>$B12=FALSE</formula>
    </cfRule>
  </conditionalFormatting>
  <conditionalFormatting sqref="M12:P26">
    <cfRule type="expression" dxfId="108" priority="1">
      <formula>$B12=FALSE</formula>
    </cfRule>
  </conditionalFormatting>
  <conditionalFormatting sqref="R12:R26">
    <cfRule type="expression" dxfId="107" priority="11">
      <formula>$B12=FALSE</formula>
    </cfRule>
  </conditionalFormatting>
  <conditionalFormatting sqref="R31:R32">
    <cfRule type="expression" dxfId="106" priority="22">
      <formula>$H31=FALSE</formula>
    </cfRule>
  </conditionalFormatting>
  <dataValidations count="1">
    <dataValidation type="list" errorStyle="information" allowBlank="1" showInputMessage="1" sqref="G12:G27" xr:uid="{2B3E710F-49D5-41BA-BD25-F7101DF2DBD8}">
      <formula1>lista_enheter</formula1>
    </dataValidation>
  </dataValidations>
  <hyperlinks>
    <hyperlink ref="B2" location="FRÅGEFORMULÄR!B2" display="TILLBAKA" xr:uid="{A1D246E3-6B76-43A7-A98A-DA85737BE738}"/>
  </hyperlinks>
  <printOptions horizontalCentered="1"/>
  <pageMargins left="0.23622047244094491" right="0.23622047244094491" top="0.74803149606299213" bottom="0.74803149606299213" header="0.31496062992125984" footer="0.31496062992125984"/>
  <pageSetup scale="56"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DE5AE-C041-4EC1-B82E-FB92B0CD43D9}">
  <sheetPr codeName="Sheet15">
    <tabColor theme="7" tint="-0.499984740745262"/>
    <pageSetUpPr autoPageBreaks="0" fitToPage="1"/>
  </sheetPr>
  <dimension ref="A1:R93"/>
  <sheetViews>
    <sheetView showGridLines="0" showRowColHeaders="0" zoomScaleNormal="100" workbookViewId="0">
      <pane ySplit="10" topLeftCell="A11" activePane="bottomLeft" state="frozen"/>
      <selection activeCell="M31" sqref="M31"/>
      <selection pane="bottomLeft" activeCell="C12" sqref="C12"/>
    </sheetView>
  </sheetViews>
  <sheetFormatPr defaultColWidth="9.140625" defaultRowHeight="15"/>
  <cols>
    <col min="1" max="1" width="6.7109375" style="4" customWidth="1"/>
    <col min="2" max="2" width="7.28515625" style="4" customWidth="1"/>
    <col min="3" max="3" width="21.28515625" style="4" customWidth="1"/>
    <col min="4" max="4" width="23.42578125" style="4" customWidth="1"/>
    <col min="5" max="5" width="1" style="4" customWidth="1"/>
    <col min="6" max="6" width="6" style="4" customWidth="1"/>
    <col min="7" max="7" width="6.42578125" style="4" customWidth="1"/>
    <col min="8" max="8" width="15.28515625" style="4" customWidth="1"/>
    <col min="9" max="9" width="14.140625" style="4" customWidth="1"/>
    <col min="10" max="10" width="1.140625" style="4" customWidth="1"/>
    <col min="11" max="11" width="10.5703125" style="4" customWidth="1"/>
    <col min="12" max="12" width="12.7109375" style="4" customWidth="1"/>
    <col min="13" max="13" width="12.140625" style="4" customWidth="1"/>
    <col min="14" max="14" width="6" style="4" customWidth="1"/>
    <col min="15" max="15" width="1.42578125" style="4" customWidth="1"/>
    <col min="16" max="16" width="17.140625" style="4" customWidth="1"/>
    <col min="17" max="17" width="1.140625" style="4" customWidth="1"/>
    <col min="18" max="18" width="46.42578125" style="4" customWidth="1"/>
    <col min="19" max="16384" width="9.140625" style="4"/>
  </cols>
  <sheetData>
    <row r="1" spans="1:18" s="68" customFormat="1" ht="33.6" customHeight="1">
      <c r="A1" s="150" t="s">
        <v>329</v>
      </c>
      <c r="B1" s="38" t="s">
        <v>78</v>
      </c>
      <c r="C1" s="40"/>
      <c r="D1" s="40"/>
      <c r="E1" s="39"/>
      <c r="F1" s="117"/>
      <c r="G1" s="39"/>
      <c r="H1" s="39"/>
      <c r="I1" s="39"/>
      <c r="J1" s="39"/>
      <c r="K1" s="39"/>
      <c r="L1" s="39"/>
      <c r="M1" s="39"/>
      <c r="N1" s="39"/>
      <c r="O1" s="39"/>
      <c r="P1" s="40"/>
      <c r="Q1" s="40"/>
      <c r="R1" s="40"/>
    </row>
    <row r="2" spans="1:18" s="69" customFormat="1" ht="15.75" customHeight="1">
      <c r="A2" s="121"/>
      <c r="B2" s="70" t="s">
        <v>67</v>
      </c>
      <c r="C2" s="118"/>
      <c r="D2" s="118"/>
      <c r="E2" s="119"/>
      <c r="F2" s="120"/>
      <c r="G2" s="119"/>
      <c r="H2" s="119"/>
      <c r="I2" s="119"/>
      <c r="J2" s="119"/>
      <c r="K2" s="119"/>
      <c r="L2" s="119"/>
      <c r="M2" s="119"/>
      <c r="N2" s="119"/>
      <c r="O2" s="119"/>
      <c r="P2" s="121"/>
      <c r="Q2" s="121"/>
      <c r="R2" s="121"/>
    </row>
    <row r="3" spans="1:18" s="41" customFormat="1" ht="4.5" customHeight="1"/>
    <row r="4" spans="1:18" ht="12.75" customHeight="1"/>
    <row r="5" spans="1:18" s="33" customFormat="1" ht="15.6" customHeight="1">
      <c r="B5" s="34" t="s">
        <v>243</v>
      </c>
      <c r="K5" s="407" t="s">
        <v>244</v>
      </c>
      <c r="L5" s="407"/>
      <c r="M5" s="407"/>
      <c r="N5" s="35"/>
      <c r="O5" s="35"/>
      <c r="P5" s="35" t="s">
        <v>245</v>
      </c>
    </row>
    <row r="6" spans="1:18" ht="29.1" customHeight="1">
      <c r="B6" s="408" t="s">
        <v>330</v>
      </c>
      <c r="C6" s="408"/>
      <c r="D6" s="408"/>
      <c r="E6" s="408"/>
      <c r="F6" s="408"/>
      <c r="G6" s="408"/>
      <c r="H6" s="408"/>
      <c r="I6" s="408"/>
      <c r="K6" s="409"/>
      <c r="L6" s="409"/>
      <c r="M6" s="409"/>
      <c r="N6" s="153"/>
      <c r="O6" s="2"/>
      <c r="P6" s="45"/>
    </row>
    <row r="7" spans="1:18" ht="10.35" customHeight="1" thickBot="1"/>
    <row r="8" spans="1:18" s="10" customFormat="1" ht="24.75" customHeight="1" thickTop="1">
      <c r="B8" s="410" t="s">
        <v>43</v>
      </c>
      <c r="C8" s="411"/>
      <c r="D8" s="83"/>
      <c r="E8" s="71"/>
      <c r="F8" s="412" t="s">
        <v>58</v>
      </c>
      <c r="G8" s="413"/>
      <c r="H8" s="413"/>
      <c r="I8" s="414"/>
      <c r="J8" s="71"/>
      <c r="K8" s="415" t="s">
        <v>59</v>
      </c>
      <c r="L8" s="416"/>
      <c r="M8" s="416"/>
      <c r="N8" s="417"/>
      <c r="O8" s="71"/>
      <c r="P8" s="418" t="s">
        <v>247</v>
      </c>
      <c r="Q8" s="71"/>
      <c r="R8" s="420" t="s">
        <v>248</v>
      </c>
    </row>
    <row r="9" spans="1:18" s="36" customFormat="1" ht="14.85" customHeight="1">
      <c r="B9" s="42" t="s">
        <v>249</v>
      </c>
      <c r="C9" s="85" t="s">
        <v>250</v>
      </c>
      <c r="D9" s="85" t="s">
        <v>251</v>
      </c>
      <c r="E9" s="37"/>
      <c r="F9" s="42" t="s">
        <v>252</v>
      </c>
      <c r="G9" s="43" t="s">
        <v>253</v>
      </c>
      <c r="H9" s="43" t="s">
        <v>254</v>
      </c>
      <c r="I9" s="44" t="s">
        <v>255</v>
      </c>
      <c r="J9" s="37"/>
      <c r="K9" s="42" t="s">
        <v>256</v>
      </c>
      <c r="L9" s="43" t="s">
        <v>257</v>
      </c>
      <c r="M9" s="43" t="s">
        <v>255</v>
      </c>
      <c r="N9" s="44" t="s">
        <v>258</v>
      </c>
      <c r="O9" s="37"/>
      <c r="P9" s="419"/>
      <c r="R9" s="420"/>
    </row>
    <row r="10" spans="1:18" s="6" customFormat="1" ht="4.5" customHeight="1">
      <c r="B10" s="122"/>
      <c r="C10" s="123"/>
      <c r="D10" s="123"/>
      <c r="E10" s="5"/>
      <c r="F10" s="122"/>
      <c r="G10" s="122"/>
      <c r="H10" s="122"/>
      <c r="I10" s="122"/>
      <c r="K10" s="122"/>
      <c r="L10" s="122"/>
      <c r="M10" s="122"/>
      <c r="N10" s="122"/>
      <c r="P10" s="122"/>
      <c r="R10" s="4"/>
    </row>
    <row r="11" spans="1:18" s="5" customFormat="1" ht="9.75" customHeight="1" thickBot="1">
      <c r="B11" s="7"/>
    </row>
    <row r="12" spans="1:18" s="5" customFormat="1" ht="25.35" customHeight="1" thickTop="1" thickBot="1">
      <c r="B12" s="46" t="b">
        <v>1</v>
      </c>
      <c r="C12" s="86" t="s">
        <v>331</v>
      </c>
      <c r="D12" s="173"/>
      <c r="F12" s="166">
        <v>1</v>
      </c>
      <c r="G12" s="167" t="s">
        <v>276</v>
      </c>
      <c r="H12" s="168">
        <v>15000</v>
      </c>
      <c r="I12" s="124">
        <f t="shared" ref="I12:I26" si="0">(F12*H12)</f>
        <v>15000</v>
      </c>
      <c r="K12" s="169"/>
      <c r="L12" s="170">
        <v>350</v>
      </c>
      <c r="M12" s="125">
        <f t="shared" ref="M12:M26" si="1">L12*K12</f>
        <v>0</v>
      </c>
      <c r="N12" s="151" t="b">
        <v>0</v>
      </c>
      <c r="P12" s="74">
        <f t="shared" ref="P12:P26" si="2">I12+M12</f>
        <v>15000</v>
      </c>
      <c r="R12" s="171"/>
    </row>
    <row r="13" spans="1:18" s="5" customFormat="1" ht="25.35" customHeight="1" thickTop="1" thickBot="1">
      <c r="B13" s="46" t="b">
        <v>1</v>
      </c>
      <c r="C13" s="87"/>
      <c r="D13" s="174"/>
      <c r="F13" s="166"/>
      <c r="G13" s="167" t="s">
        <v>272</v>
      </c>
      <c r="H13" s="168"/>
      <c r="I13" s="124">
        <f t="shared" si="0"/>
        <v>0</v>
      </c>
      <c r="K13" s="169"/>
      <c r="L13" s="170"/>
      <c r="M13" s="125">
        <f t="shared" si="1"/>
        <v>0</v>
      </c>
      <c r="N13" s="151" t="b">
        <v>0</v>
      </c>
      <c r="P13" s="74">
        <f t="shared" si="2"/>
        <v>0</v>
      </c>
      <c r="R13" s="171"/>
    </row>
    <row r="14" spans="1:18" s="5" customFormat="1" ht="25.35" customHeight="1" thickTop="1" thickBot="1">
      <c r="B14" s="46" t="b">
        <v>1</v>
      </c>
      <c r="C14" s="86"/>
      <c r="D14" s="173"/>
      <c r="F14" s="166"/>
      <c r="G14" s="167" t="s">
        <v>272</v>
      </c>
      <c r="H14" s="168"/>
      <c r="I14" s="124">
        <f t="shared" si="0"/>
        <v>0</v>
      </c>
      <c r="K14" s="169"/>
      <c r="L14" s="170"/>
      <c r="M14" s="125">
        <f t="shared" si="1"/>
        <v>0</v>
      </c>
      <c r="N14" s="151" t="b">
        <v>0</v>
      </c>
      <c r="P14" s="74">
        <f t="shared" si="2"/>
        <v>0</v>
      </c>
      <c r="R14" s="171"/>
    </row>
    <row r="15" spans="1:18" s="5" customFormat="1" ht="25.35" customHeight="1" thickTop="1" thickBot="1">
      <c r="B15" s="46" t="b">
        <v>1</v>
      </c>
      <c r="C15" s="87"/>
      <c r="D15" s="174"/>
      <c r="F15" s="166"/>
      <c r="G15" s="167" t="s">
        <v>276</v>
      </c>
      <c r="H15" s="168"/>
      <c r="I15" s="124">
        <f t="shared" si="0"/>
        <v>0</v>
      </c>
      <c r="K15" s="169"/>
      <c r="L15" s="170"/>
      <c r="M15" s="125">
        <f t="shared" si="1"/>
        <v>0</v>
      </c>
      <c r="N15" s="151" t="b">
        <v>0</v>
      </c>
      <c r="P15" s="74">
        <f t="shared" si="2"/>
        <v>0</v>
      </c>
      <c r="R15" s="171"/>
    </row>
    <row r="16" spans="1:18" s="5" customFormat="1" ht="25.35" customHeight="1" thickTop="1" thickBot="1">
      <c r="B16" s="46" t="b">
        <v>1</v>
      </c>
      <c r="C16" s="89"/>
      <c r="D16" s="176"/>
      <c r="F16" s="166"/>
      <c r="G16" s="167" t="s">
        <v>276</v>
      </c>
      <c r="H16" s="168"/>
      <c r="I16" s="124">
        <f t="shared" si="0"/>
        <v>0</v>
      </c>
      <c r="K16" s="169"/>
      <c r="L16" s="170"/>
      <c r="M16" s="125">
        <f t="shared" si="1"/>
        <v>0</v>
      </c>
      <c r="N16" s="151" t="b">
        <v>0</v>
      </c>
      <c r="P16" s="74">
        <f t="shared" si="2"/>
        <v>0</v>
      </c>
      <c r="R16" s="171"/>
    </row>
    <row r="17" spans="2:18" s="5" customFormat="1" ht="25.35" customHeight="1" thickTop="1" thickBot="1">
      <c r="B17" s="46" t="b">
        <v>1</v>
      </c>
      <c r="C17" s="143"/>
      <c r="D17" s="177"/>
      <c r="F17" s="166"/>
      <c r="G17" s="167" t="s">
        <v>276</v>
      </c>
      <c r="H17" s="168"/>
      <c r="I17" s="124">
        <f t="shared" si="0"/>
        <v>0</v>
      </c>
      <c r="K17" s="169"/>
      <c r="L17" s="170"/>
      <c r="M17" s="125">
        <f t="shared" si="1"/>
        <v>0</v>
      </c>
      <c r="N17" s="151" t="b">
        <v>0</v>
      </c>
      <c r="P17" s="74">
        <f t="shared" si="2"/>
        <v>0</v>
      </c>
      <c r="R17" s="171"/>
    </row>
    <row r="18" spans="2:18" s="5" customFormat="1" ht="25.35" customHeight="1" thickTop="1" thickBot="1">
      <c r="B18" s="46" t="b">
        <v>1</v>
      </c>
      <c r="C18" s="88"/>
      <c r="D18" s="175"/>
      <c r="F18" s="166"/>
      <c r="G18" s="167" t="s">
        <v>276</v>
      </c>
      <c r="H18" s="168"/>
      <c r="I18" s="124">
        <f t="shared" si="0"/>
        <v>0</v>
      </c>
      <c r="K18" s="169"/>
      <c r="L18" s="170"/>
      <c r="M18" s="125">
        <f t="shared" si="1"/>
        <v>0</v>
      </c>
      <c r="N18" s="151" t="b">
        <v>0</v>
      </c>
      <c r="P18" s="74">
        <f t="shared" si="2"/>
        <v>0</v>
      </c>
      <c r="R18" s="171"/>
    </row>
    <row r="19" spans="2:18" s="5" customFormat="1" ht="25.35" customHeight="1" thickTop="1" thickBot="1">
      <c r="B19" s="46" t="b">
        <v>1</v>
      </c>
      <c r="C19" s="89"/>
      <c r="D19" s="176"/>
      <c r="F19" s="166"/>
      <c r="G19" s="167" t="s">
        <v>276</v>
      </c>
      <c r="H19" s="168"/>
      <c r="I19" s="124">
        <f t="shared" si="0"/>
        <v>0</v>
      </c>
      <c r="K19" s="169"/>
      <c r="L19" s="170"/>
      <c r="M19" s="125">
        <f t="shared" si="1"/>
        <v>0</v>
      </c>
      <c r="N19" s="151" t="b">
        <v>0</v>
      </c>
      <c r="P19" s="74">
        <f t="shared" si="2"/>
        <v>0</v>
      </c>
      <c r="R19" s="171"/>
    </row>
    <row r="20" spans="2:18" s="5" customFormat="1" ht="25.35" customHeight="1" thickTop="1" thickBot="1">
      <c r="B20" s="46" t="b">
        <v>1</v>
      </c>
      <c r="C20" s="89"/>
      <c r="D20" s="176"/>
      <c r="F20" s="166"/>
      <c r="G20" s="167" t="s">
        <v>276</v>
      </c>
      <c r="H20" s="168"/>
      <c r="I20" s="124">
        <f t="shared" si="0"/>
        <v>0</v>
      </c>
      <c r="K20" s="169"/>
      <c r="L20" s="170"/>
      <c r="M20" s="125">
        <f t="shared" si="1"/>
        <v>0</v>
      </c>
      <c r="N20" s="151" t="b">
        <v>0</v>
      </c>
      <c r="P20" s="74">
        <f t="shared" si="2"/>
        <v>0</v>
      </c>
      <c r="R20" s="171"/>
    </row>
    <row r="21" spans="2:18" s="5" customFormat="1" ht="25.35" customHeight="1" thickTop="1" thickBot="1">
      <c r="B21" s="46" t="b">
        <v>1</v>
      </c>
      <c r="C21" s="89"/>
      <c r="D21" s="176"/>
      <c r="F21" s="166"/>
      <c r="G21" s="167"/>
      <c r="H21" s="168"/>
      <c r="I21" s="124">
        <f t="shared" si="0"/>
        <v>0</v>
      </c>
      <c r="K21" s="169"/>
      <c r="L21" s="170"/>
      <c r="M21" s="125">
        <f t="shared" si="1"/>
        <v>0</v>
      </c>
      <c r="N21" s="151" t="b">
        <v>0</v>
      </c>
      <c r="P21" s="74">
        <f t="shared" si="2"/>
        <v>0</v>
      </c>
      <c r="R21" s="171"/>
    </row>
    <row r="22" spans="2:18" s="5" customFormat="1" ht="25.35" customHeight="1" thickTop="1" thickBot="1">
      <c r="B22" s="46" t="b">
        <v>1</v>
      </c>
      <c r="C22" s="404" t="s">
        <v>260</v>
      </c>
      <c r="D22" s="405"/>
      <c r="F22" s="166"/>
      <c r="G22" s="167"/>
      <c r="H22" s="168"/>
      <c r="I22" s="124">
        <f t="shared" si="0"/>
        <v>0</v>
      </c>
      <c r="K22" s="169"/>
      <c r="L22" s="170"/>
      <c r="M22" s="125">
        <f t="shared" si="1"/>
        <v>0</v>
      </c>
      <c r="N22" s="151" t="b">
        <v>0</v>
      </c>
      <c r="P22" s="74">
        <f t="shared" si="2"/>
        <v>0</v>
      </c>
      <c r="R22" s="171"/>
    </row>
    <row r="23" spans="2:18" s="5" customFormat="1" ht="25.35" customHeight="1" thickTop="1" thickBot="1">
      <c r="B23" s="46" t="b">
        <v>1</v>
      </c>
      <c r="C23" s="404" t="s">
        <v>260</v>
      </c>
      <c r="D23" s="405"/>
      <c r="F23" s="166"/>
      <c r="G23" s="167"/>
      <c r="H23" s="168"/>
      <c r="I23" s="124">
        <f t="shared" si="0"/>
        <v>0</v>
      </c>
      <c r="K23" s="169"/>
      <c r="L23" s="170"/>
      <c r="M23" s="125">
        <f t="shared" si="1"/>
        <v>0</v>
      </c>
      <c r="N23" s="151" t="b">
        <v>0</v>
      </c>
      <c r="P23" s="74">
        <f t="shared" si="2"/>
        <v>0</v>
      </c>
      <c r="R23" s="171"/>
    </row>
    <row r="24" spans="2:18" s="5" customFormat="1" ht="25.35" customHeight="1" thickTop="1" thickBot="1">
      <c r="B24" s="46" t="b">
        <v>1</v>
      </c>
      <c r="C24" s="404" t="s">
        <v>260</v>
      </c>
      <c r="D24" s="405"/>
      <c r="F24" s="166"/>
      <c r="G24" s="167"/>
      <c r="H24" s="168"/>
      <c r="I24" s="124">
        <f t="shared" si="0"/>
        <v>0</v>
      </c>
      <c r="K24" s="169"/>
      <c r="L24" s="170"/>
      <c r="M24" s="125">
        <f t="shared" si="1"/>
        <v>0</v>
      </c>
      <c r="N24" s="151" t="b">
        <v>0</v>
      </c>
      <c r="P24" s="74">
        <f t="shared" si="2"/>
        <v>0</v>
      </c>
      <c r="R24" s="171"/>
    </row>
    <row r="25" spans="2:18" s="5" customFormat="1" ht="25.35" customHeight="1" thickTop="1" thickBot="1">
      <c r="B25" s="46" t="b">
        <v>1</v>
      </c>
      <c r="C25" s="404" t="s">
        <v>260</v>
      </c>
      <c r="D25" s="405"/>
      <c r="F25" s="166"/>
      <c r="G25" s="167"/>
      <c r="H25" s="168"/>
      <c r="I25" s="124">
        <f t="shared" ref="I25" si="3">(F25*H25)</f>
        <v>0</v>
      </c>
      <c r="K25" s="169"/>
      <c r="L25" s="170"/>
      <c r="M25" s="125">
        <f t="shared" si="1"/>
        <v>0</v>
      </c>
      <c r="N25" s="151" t="b">
        <v>0</v>
      </c>
      <c r="P25" s="74">
        <f t="shared" si="2"/>
        <v>0</v>
      </c>
      <c r="R25" s="171"/>
    </row>
    <row r="26" spans="2:18" s="5" customFormat="1" ht="25.35" customHeight="1" thickTop="1" thickBot="1">
      <c r="B26" s="46" t="b">
        <v>1</v>
      </c>
      <c r="C26" s="404" t="s">
        <v>260</v>
      </c>
      <c r="D26" s="405"/>
      <c r="F26" s="166"/>
      <c r="G26" s="167"/>
      <c r="H26" s="168"/>
      <c r="I26" s="125">
        <f t="shared" si="0"/>
        <v>0</v>
      </c>
      <c r="K26" s="169"/>
      <c r="L26" s="170"/>
      <c r="M26" s="125">
        <f t="shared" si="1"/>
        <v>0</v>
      </c>
      <c r="N26" s="151" t="b">
        <v>0</v>
      </c>
      <c r="P26" s="74">
        <f t="shared" si="2"/>
        <v>0</v>
      </c>
      <c r="R26" s="171"/>
    </row>
    <row r="27" spans="2:18" s="5" customFormat="1" ht="5.25" customHeight="1" thickTop="1" thickBot="1">
      <c r="P27" s="8"/>
    </row>
    <row r="28" spans="2:18" s="9" customFormat="1" ht="25.15" customHeight="1" thickTop="1" thickBot="1">
      <c r="B28" s="432" t="s">
        <v>261</v>
      </c>
      <c r="C28" s="432"/>
      <c r="D28" s="432"/>
      <c r="E28" s="155"/>
      <c r="F28" s="435" t="s">
        <v>262</v>
      </c>
      <c r="G28" s="435"/>
      <c r="H28" s="435"/>
      <c r="I28" s="158">
        <f>SUMIFS(I$12:I$26,$B$12:$B$26,TRUE)</f>
        <v>15000</v>
      </c>
      <c r="J28" s="159"/>
      <c r="K28" s="435" t="s">
        <v>263</v>
      </c>
      <c r="L28" s="436"/>
      <c r="M28" s="437">
        <f>SUM(M29:N30)</f>
        <v>0</v>
      </c>
      <c r="N28" s="438"/>
      <c r="O28" s="155"/>
      <c r="P28" s="421">
        <f>I28+M28</f>
        <v>15000</v>
      </c>
    </row>
    <row r="29" spans="2:18" s="5" customFormat="1" ht="19.899999999999999" customHeight="1" thickTop="1" thickBot="1">
      <c r="B29" s="433"/>
      <c r="C29" s="433"/>
      <c r="D29" s="433"/>
      <c r="E29" s="9"/>
      <c r="F29" s="46" t="b">
        <v>1</v>
      </c>
      <c r="G29" s="160" t="str">
        <f>"AVSKRIVNING (5ÅR, "&amp;val_arsranta*100&amp;"%)"</f>
        <v>AVSKRIVNING (5ÅR, 5,5%)</v>
      </c>
      <c r="H29" s="160"/>
      <c r="I29" s="161">
        <f>IF(F29,(val_arsranta*5*SUMIFS(I$12:I$26,$B$12:$B$26,TRUE))/2,0)</f>
        <v>2062.5</v>
      </c>
      <c r="J29" s="162"/>
      <c r="K29" s="424" t="s">
        <v>264</v>
      </c>
      <c r="L29" s="425"/>
      <c r="M29" s="426">
        <f>SUMIFS(M$12:M$26,$B$12:$B$26,TRUE,$N$12:$N$26,FALSE)</f>
        <v>0</v>
      </c>
      <c r="N29" s="427"/>
      <c r="O29" s="9"/>
      <c r="P29" s="422"/>
    </row>
    <row r="30" spans="2:18" s="5" customFormat="1" ht="19.899999999999999" customHeight="1">
      <c r="B30" s="434"/>
      <c r="C30" s="434"/>
      <c r="D30" s="434"/>
      <c r="E30" s="156"/>
      <c r="F30" s="157" t="b">
        <v>0</v>
      </c>
      <c r="G30" s="163" t="str">
        <f>"UNDERHÅLL (4ÅR, "&amp;val_underhall_pct*100&amp;"%)"</f>
        <v>UNDERHÅLL (4ÅR, 3%)</v>
      </c>
      <c r="H30" s="163"/>
      <c r="I30" s="164">
        <f>IF(F30,(val_underhall_pct*4*SUMIFS(I$12:I$26,$B$12:$B$26,TRUE))/2,0)</f>
        <v>0</v>
      </c>
      <c r="J30" s="165"/>
      <c r="K30" s="428" t="s">
        <v>265</v>
      </c>
      <c r="L30" s="429"/>
      <c r="M30" s="430">
        <f>SUMIFS(M$12:M$26,$B$12:$B$26,TRUE,$N$12:$N$26,TRUE)*5</f>
        <v>0</v>
      </c>
      <c r="N30" s="431"/>
      <c r="O30" s="156"/>
      <c r="P30" s="423"/>
    </row>
    <row r="31" spans="2:18" s="5" customFormat="1" ht="25.35" customHeight="1">
      <c r="B31" s="4"/>
      <c r="C31" s="4"/>
      <c r="D31" s="4"/>
      <c r="E31" s="4"/>
      <c r="F31" s="4"/>
      <c r="G31" s="4"/>
      <c r="H31" s="4"/>
      <c r="I31" s="4"/>
      <c r="J31" s="4"/>
      <c r="K31" s="4"/>
      <c r="L31" s="4"/>
      <c r="M31" s="4"/>
      <c r="N31" s="4"/>
      <c r="O31" s="4"/>
      <c r="P31" s="4"/>
      <c r="R31" s="72"/>
    </row>
    <row r="32" spans="2:18" s="5" customFormat="1" ht="25.35" customHeight="1">
      <c r="B32" s="4"/>
      <c r="C32" s="4"/>
      <c r="D32" s="4"/>
      <c r="E32" s="4"/>
      <c r="F32" s="4"/>
      <c r="G32" s="4"/>
      <c r="H32" s="4"/>
      <c r="I32" s="4"/>
      <c r="J32" s="4"/>
      <c r="K32" s="4"/>
      <c r="L32" s="4"/>
      <c r="M32" s="4"/>
      <c r="N32" s="4"/>
      <c r="O32" s="4"/>
      <c r="P32" s="4"/>
      <c r="R32" s="72"/>
    </row>
    <row r="33" spans="2:17" s="5" customFormat="1" ht="9.6" customHeight="1">
      <c r="B33" s="4"/>
      <c r="C33" s="4"/>
      <c r="D33" s="4"/>
      <c r="E33" s="4"/>
      <c r="F33" s="4"/>
      <c r="G33" s="4"/>
      <c r="H33" s="4"/>
      <c r="I33" s="4"/>
      <c r="J33" s="4"/>
      <c r="K33" s="4"/>
      <c r="L33" s="4"/>
      <c r="M33" s="4"/>
      <c r="N33" s="4"/>
      <c r="O33" s="4"/>
      <c r="P33" s="4"/>
    </row>
    <row r="34" spans="2:17" ht="29.25" customHeight="1">
      <c r="Q34" s="9"/>
    </row>
    <row r="35" spans="2:17" ht="25.35" customHeight="1"/>
    <row r="36" spans="2:17" ht="25.35" customHeight="1"/>
    <row r="37" spans="2:17" ht="25.35" customHeight="1"/>
    <row r="38" spans="2:17" ht="25.35" customHeight="1"/>
    <row r="39" spans="2:17" ht="25.35" customHeight="1"/>
    <row r="40" spans="2:17" ht="25.35" customHeight="1"/>
    <row r="41" spans="2:17" ht="25.35" customHeight="1"/>
    <row r="42" spans="2:17" ht="25.35" customHeight="1"/>
    <row r="43" spans="2:17" ht="25.35" customHeight="1"/>
    <row r="44" spans="2:17" ht="25.35" customHeight="1"/>
    <row r="45" spans="2:17" ht="25.35" customHeight="1"/>
    <row r="46" spans="2:17" ht="25.35" customHeight="1"/>
    <row r="47" spans="2:17" ht="25.35" customHeight="1"/>
    <row r="48" spans="2:17" ht="25.35" customHeight="1"/>
    <row r="49" ht="25.35" customHeight="1"/>
    <row r="50" ht="25.35" customHeight="1"/>
    <row r="51" ht="25.35" customHeight="1"/>
    <row r="52" ht="25.35" customHeight="1"/>
    <row r="53" ht="25.35" customHeight="1"/>
    <row r="54" ht="25.35" customHeight="1"/>
    <row r="55" ht="25.35" customHeight="1"/>
    <row r="56" ht="25.35" customHeight="1"/>
    <row r="57" ht="25.35" customHeight="1"/>
    <row r="58" ht="25.35" customHeight="1"/>
    <row r="59" ht="25.35" customHeight="1"/>
    <row r="60" ht="25.35" customHeight="1"/>
    <row r="61" ht="25.35" customHeight="1"/>
    <row r="62" ht="25.35" customHeight="1"/>
    <row r="63" ht="25.35" customHeight="1"/>
    <row r="64" ht="25.35" customHeight="1"/>
    <row r="65" ht="25.35" customHeight="1"/>
    <row r="66" ht="25.35" customHeight="1"/>
    <row r="67" ht="25.35" customHeight="1"/>
    <row r="68" ht="25.35" customHeight="1"/>
    <row r="69" ht="25.35" customHeight="1"/>
    <row r="70" ht="25.35" customHeight="1"/>
    <row r="71" ht="25.35" customHeight="1"/>
    <row r="72" ht="25.35" customHeight="1"/>
    <row r="73" ht="25.35" customHeight="1"/>
    <row r="74" ht="25.35" customHeight="1"/>
    <row r="75" ht="25.35" customHeight="1"/>
    <row r="76" ht="25.35" customHeight="1"/>
    <row r="77" ht="25.35" customHeight="1"/>
    <row r="78" ht="25.35" customHeight="1"/>
    <row r="79" ht="25.35" customHeight="1"/>
    <row r="80" ht="25.35" customHeight="1"/>
    <row r="81" ht="25.35" customHeight="1"/>
    <row r="82" ht="25.35" customHeight="1"/>
    <row r="83" ht="25.35" customHeight="1"/>
    <row r="84" ht="25.35" customHeight="1"/>
    <row r="85" ht="25.35" customHeight="1"/>
    <row r="86" ht="25.35" customHeight="1"/>
    <row r="87" ht="25.35" customHeight="1"/>
    <row r="88" ht="25.35" customHeight="1"/>
    <row r="89" ht="25.35" customHeight="1"/>
    <row r="90" ht="25.35" customHeight="1"/>
    <row r="91" ht="25.35" customHeight="1"/>
    <row r="92" ht="25.35" customHeight="1"/>
    <row r="93" ht="25.35" customHeight="1"/>
  </sheetData>
  <sheetProtection sheet="1" objects="1" scenarios="1"/>
  <dataConsolidate/>
  <mergeCells count="22">
    <mergeCell ref="K5:M5"/>
    <mergeCell ref="B6:I6"/>
    <mergeCell ref="K6:M6"/>
    <mergeCell ref="B8:C8"/>
    <mergeCell ref="F8:I8"/>
    <mergeCell ref="K8:N8"/>
    <mergeCell ref="C22:D22"/>
    <mergeCell ref="C23:D23"/>
    <mergeCell ref="K30:L30"/>
    <mergeCell ref="M30:N30"/>
    <mergeCell ref="C26:D26"/>
    <mergeCell ref="F28:H28"/>
    <mergeCell ref="C25:D25"/>
    <mergeCell ref="C24:D24"/>
    <mergeCell ref="B28:D30"/>
    <mergeCell ref="K28:L28"/>
    <mergeCell ref="M28:N28"/>
    <mergeCell ref="P28:P30"/>
    <mergeCell ref="K29:L29"/>
    <mergeCell ref="M29:N29"/>
    <mergeCell ref="R8:R9"/>
    <mergeCell ref="P8:P9"/>
  </mergeCells>
  <conditionalFormatting sqref="B12:B26">
    <cfRule type="expression" dxfId="105" priority="7" stopIfTrue="1">
      <formula>$B12=FALSE</formula>
    </cfRule>
  </conditionalFormatting>
  <conditionalFormatting sqref="C22:C26">
    <cfRule type="expression" dxfId="104" priority="5">
      <formula>$B22=FALSE</formula>
    </cfRule>
  </conditionalFormatting>
  <conditionalFormatting sqref="C12:D21">
    <cfRule type="expression" dxfId="103" priority="3">
      <formula>$B12=FALSE</formula>
    </cfRule>
  </conditionalFormatting>
  <conditionalFormatting sqref="F29:F30">
    <cfRule type="expression" dxfId="102" priority="13" stopIfTrue="1">
      <formula>$F29=FALSE</formula>
    </cfRule>
  </conditionalFormatting>
  <conditionalFormatting sqref="F12:H26">
    <cfRule type="expression" dxfId="101" priority="4">
      <formula>$B12=FALSE</formula>
    </cfRule>
  </conditionalFormatting>
  <conditionalFormatting sqref="F14:L26">
    <cfRule type="expression" dxfId="100" priority="6">
      <formula>$B14=FALSE</formula>
    </cfRule>
  </conditionalFormatting>
  <conditionalFormatting sqref="G29:I30">
    <cfRule type="expression" dxfId="99" priority="8">
      <formula>$F29=FALSE</formula>
    </cfRule>
  </conditionalFormatting>
  <conditionalFormatting sqref="I12:L13">
    <cfRule type="expression" dxfId="98" priority="2">
      <formula>$B12=FALSE</formula>
    </cfRule>
  </conditionalFormatting>
  <conditionalFormatting sqref="M12:P26">
    <cfRule type="expression" dxfId="97" priority="1">
      <formula>$B12=FALSE</formula>
    </cfRule>
  </conditionalFormatting>
  <conditionalFormatting sqref="R12:R26">
    <cfRule type="expression" dxfId="96" priority="11">
      <formula>$B12=FALSE</formula>
    </cfRule>
  </conditionalFormatting>
  <conditionalFormatting sqref="R31:R32">
    <cfRule type="expression" dxfId="95" priority="20">
      <formula>$H31=FALSE</formula>
    </cfRule>
  </conditionalFormatting>
  <dataValidations count="1">
    <dataValidation type="list" errorStyle="information" allowBlank="1" showInputMessage="1" sqref="G12:G27" xr:uid="{842C9836-930D-4427-AD3F-682FC565CE50}">
      <formula1>lista_enheter</formula1>
    </dataValidation>
  </dataValidations>
  <hyperlinks>
    <hyperlink ref="B2" location="FRÅGEFORMULÄR!B2" display="TILLBAKA" xr:uid="{45856DCC-0A54-417F-A1E6-60A1AF39C277}"/>
  </hyperlinks>
  <printOptions horizontalCentered="1"/>
  <pageMargins left="0.23622047244094491" right="0.23622047244094491" top="0.74803149606299213" bottom="0.74803149606299213" header="0.31496062992125984" footer="0.31496062992125984"/>
  <pageSetup scale="56"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0C7DE-27A9-4A3F-8AB0-4EB5557B64D5}">
  <sheetPr codeName="Sheet16">
    <tabColor theme="7" tint="-0.499984740745262"/>
    <pageSetUpPr autoPageBreaks="0" fitToPage="1"/>
  </sheetPr>
  <dimension ref="A1:R91"/>
  <sheetViews>
    <sheetView showGridLines="0" showRowColHeaders="0" zoomScaleNormal="100" workbookViewId="0">
      <pane ySplit="10" topLeftCell="A11" activePane="bottomLeft" state="frozen"/>
      <selection activeCell="M31" sqref="M31"/>
      <selection pane="bottomLeft" activeCell="C12" sqref="C12"/>
    </sheetView>
  </sheetViews>
  <sheetFormatPr defaultColWidth="9.140625" defaultRowHeight="15"/>
  <cols>
    <col min="1" max="1" width="6.7109375" style="4" customWidth="1"/>
    <col min="2" max="2" width="7.28515625" style="4" customWidth="1"/>
    <col min="3" max="3" width="21.28515625" style="4" customWidth="1"/>
    <col min="4" max="4" width="23.42578125" style="4" customWidth="1"/>
    <col min="5" max="5" width="1" style="4" customWidth="1"/>
    <col min="6" max="6" width="6" style="4" customWidth="1"/>
    <col min="7" max="7" width="6.42578125" style="4" customWidth="1"/>
    <col min="8" max="8" width="15.28515625" style="4" customWidth="1"/>
    <col min="9" max="9" width="14.140625" style="4" customWidth="1"/>
    <col min="10" max="10" width="1.140625" style="4" customWidth="1"/>
    <col min="11" max="11" width="10.5703125" style="4" customWidth="1"/>
    <col min="12" max="12" width="12.7109375" style="4" customWidth="1"/>
    <col min="13" max="13" width="12.140625" style="4" customWidth="1"/>
    <col min="14" max="14" width="6" style="4" customWidth="1"/>
    <col min="15" max="15" width="1.42578125" style="4" customWidth="1"/>
    <col min="16" max="16" width="17.140625" style="4" customWidth="1"/>
    <col min="17" max="17" width="1.140625" style="4" customWidth="1"/>
    <col min="18" max="18" width="46.42578125" style="4" customWidth="1"/>
    <col min="19" max="16384" width="9.140625" style="4"/>
  </cols>
  <sheetData>
    <row r="1" spans="1:18" s="68" customFormat="1" ht="33.6" customHeight="1">
      <c r="A1" s="150" t="s">
        <v>332</v>
      </c>
      <c r="B1" s="38" t="s">
        <v>79</v>
      </c>
      <c r="C1" s="40"/>
      <c r="D1" s="40"/>
      <c r="E1" s="39"/>
      <c r="F1" s="117"/>
      <c r="G1" s="39"/>
      <c r="H1" s="39"/>
      <c r="I1" s="39"/>
      <c r="J1" s="39"/>
      <c r="K1" s="39"/>
      <c r="L1" s="39"/>
      <c r="M1" s="39"/>
      <c r="N1" s="39"/>
      <c r="O1" s="39"/>
      <c r="P1" s="40"/>
      <c r="Q1" s="40"/>
      <c r="R1" s="40"/>
    </row>
    <row r="2" spans="1:18" s="69" customFormat="1" ht="15.75" customHeight="1">
      <c r="A2" s="121"/>
      <c r="B2" s="70" t="s">
        <v>67</v>
      </c>
      <c r="C2" s="118"/>
      <c r="D2" s="118"/>
      <c r="E2" s="119"/>
      <c r="F2" s="120"/>
      <c r="G2" s="119"/>
      <c r="H2" s="119"/>
      <c r="I2" s="119"/>
      <c r="J2" s="119"/>
      <c r="K2" s="119"/>
      <c r="L2" s="119"/>
      <c r="M2" s="119"/>
      <c r="N2" s="119"/>
      <c r="O2" s="119"/>
      <c r="P2" s="121"/>
      <c r="Q2" s="121"/>
      <c r="R2" s="121"/>
    </row>
    <row r="3" spans="1:18" s="41" customFormat="1" ht="4.5" customHeight="1"/>
    <row r="4" spans="1:18" ht="12.75" customHeight="1"/>
    <row r="5" spans="1:18" s="33" customFormat="1" ht="15.6" customHeight="1">
      <c r="B5" s="34" t="s">
        <v>243</v>
      </c>
      <c r="K5" s="407" t="s">
        <v>244</v>
      </c>
      <c r="L5" s="407"/>
      <c r="M5" s="407"/>
      <c r="N5" s="35"/>
      <c r="O5" s="35"/>
      <c r="P5" s="35" t="s">
        <v>245</v>
      </c>
    </row>
    <row r="6" spans="1:18" ht="29.1" customHeight="1">
      <c r="B6" s="408" t="s">
        <v>333</v>
      </c>
      <c r="C6" s="408"/>
      <c r="D6" s="408"/>
      <c r="E6" s="408"/>
      <c r="F6" s="408"/>
      <c r="G6" s="408"/>
      <c r="H6" s="408"/>
      <c r="I6" s="408"/>
      <c r="K6" s="409"/>
      <c r="L6" s="409"/>
      <c r="M6" s="409"/>
      <c r="N6" s="153"/>
      <c r="O6" s="2"/>
      <c r="P6" s="45"/>
    </row>
    <row r="7" spans="1:18" ht="10.35" customHeight="1" thickBot="1"/>
    <row r="8" spans="1:18" s="10" customFormat="1" ht="24.75" customHeight="1" thickTop="1">
      <c r="B8" s="410" t="s">
        <v>43</v>
      </c>
      <c r="C8" s="411"/>
      <c r="D8" s="83"/>
      <c r="E8" s="71"/>
      <c r="F8" s="412" t="s">
        <v>58</v>
      </c>
      <c r="G8" s="413"/>
      <c r="H8" s="413"/>
      <c r="I8" s="414"/>
      <c r="J8" s="71"/>
      <c r="K8" s="415" t="s">
        <v>59</v>
      </c>
      <c r="L8" s="416"/>
      <c r="M8" s="416"/>
      <c r="N8" s="417"/>
      <c r="O8" s="71"/>
      <c r="P8" s="418" t="s">
        <v>247</v>
      </c>
      <c r="Q8" s="71"/>
      <c r="R8" s="420" t="s">
        <v>248</v>
      </c>
    </row>
    <row r="9" spans="1:18" s="36" customFormat="1" ht="14.85" customHeight="1">
      <c r="B9" s="42" t="s">
        <v>249</v>
      </c>
      <c r="C9" s="85" t="s">
        <v>250</v>
      </c>
      <c r="D9" s="85" t="s">
        <v>251</v>
      </c>
      <c r="E9" s="37"/>
      <c r="F9" s="42" t="s">
        <v>252</v>
      </c>
      <c r="G9" s="43" t="s">
        <v>253</v>
      </c>
      <c r="H9" s="43" t="s">
        <v>254</v>
      </c>
      <c r="I9" s="44" t="s">
        <v>255</v>
      </c>
      <c r="J9" s="37"/>
      <c r="K9" s="42" t="s">
        <v>256</v>
      </c>
      <c r="L9" s="43" t="s">
        <v>257</v>
      </c>
      <c r="M9" s="43" t="s">
        <v>255</v>
      </c>
      <c r="N9" s="44" t="s">
        <v>258</v>
      </c>
      <c r="O9" s="37"/>
      <c r="P9" s="419"/>
      <c r="R9" s="420"/>
    </row>
    <row r="10" spans="1:18" s="6" customFormat="1" ht="4.5" customHeight="1">
      <c r="B10" s="122"/>
      <c r="C10" s="123"/>
      <c r="D10" s="123"/>
      <c r="E10" s="5"/>
      <c r="F10" s="122"/>
      <c r="G10" s="122"/>
      <c r="H10" s="122"/>
      <c r="I10" s="122"/>
      <c r="K10" s="122"/>
      <c r="L10" s="122"/>
      <c r="M10" s="122"/>
      <c r="N10" s="122"/>
      <c r="P10" s="122"/>
      <c r="R10" s="4"/>
    </row>
    <row r="11" spans="1:18" s="5" customFormat="1" ht="9.75" customHeight="1" thickBot="1">
      <c r="B11" s="7"/>
    </row>
    <row r="12" spans="1:18" s="5" customFormat="1" ht="25.35" customHeight="1" thickTop="1" thickBot="1">
      <c r="B12" s="46" t="b">
        <v>1</v>
      </c>
      <c r="C12" s="86" t="s">
        <v>334</v>
      </c>
      <c r="D12" s="173" t="s">
        <v>335</v>
      </c>
      <c r="F12" s="166"/>
      <c r="G12" s="167"/>
      <c r="H12" s="168"/>
      <c r="I12" s="124">
        <f t="shared" ref="I12:I26" si="0">(F12*H12)</f>
        <v>0</v>
      </c>
      <c r="K12" s="169">
        <v>1</v>
      </c>
      <c r="L12" s="170">
        <v>350</v>
      </c>
      <c r="M12" s="125">
        <f t="shared" ref="M12:M26" si="1">L12*K12</f>
        <v>350</v>
      </c>
      <c r="N12" s="151" t="b">
        <v>1</v>
      </c>
      <c r="P12" s="74">
        <f t="shared" ref="P12:P26" si="2">I12+M12</f>
        <v>350</v>
      </c>
      <c r="R12" s="171"/>
    </row>
    <row r="13" spans="1:18" s="5" customFormat="1" ht="25.35" customHeight="1" thickTop="1" thickBot="1">
      <c r="B13" s="46" t="b">
        <v>1</v>
      </c>
      <c r="C13" s="87"/>
      <c r="D13" s="174"/>
      <c r="F13" s="166"/>
      <c r="G13" s="167"/>
      <c r="H13" s="168"/>
      <c r="I13" s="124">
        <f t="shared" si="0"/>
        <v>0</v>
      </c>
      <c r="K13" s="169"/>
      <c r="L13" s="170"/>
      <c r="M13" s="125">
        <f t="shared" si="1"/>
        <v>0</v>
      </c>
      <c r="N13" s="151" t="b">
        <v>0</v>
      </c>
      <c r="P13" s="74">
        <f t="shared" si="2"/>
        <v>0</v>
      </c>
      <c r="R13" s="171"/>
    </row>
    <row r="14" spans="1:18" s="5" customFormat="1" ht="25.35" customHeight="1" thickTop="1" thickBot="1">
      <c r="B14" s="46" t="b">
        <v>1</v>
      </c>
      <c r="C14" s="86"/>
      <c r="D14" s="173"/>
      <c r="F14" s="166"/>
      <c r="G14" s="167"/>
      <c r="H14" s="168"/>
      <c r="I14" s="124">
        <f t="shared" si="0"/>
        <v>0</v>
      </c>
      <c r="K14" s="169"/>
      <c r="L14" s="170"/>
      <c r="M14" s="125">
        <f t="shared" si="1"/>
        <v>0</v>
      </c>
      <c r="N14" s="151" t="b">
        <v>0</v>
      </c>
      <c r="P14" s="74">
        <f t="shared" si="2"/>
        <v>0</v>
      </c>
      <c r="R14" s="171"/>
    </row>
    <row r="15" spans="1:18" s="5" customFormat="1" ht="25.35" customHeight="1" thickTop="1" thickBot="1">
      <c r="B15" s="46" t="b">
        <v>1</v>
      </c>
      <c r="C15" s="87"/>
      <c r="D15" s="174"/>
      <c r="F15" s="166"/>
      <c r="G15" s="167"/>
      <c r="H15" s="168"/>
      <c r="I15" s="124">
        <f t="shared" si="0"/>
        <v>0</v>
      </c>
      <c r="K15" s="169"/>
      <c r="L15" s="170"/>
      <c r="M15" s="125">
        <f t="shared" si="1"/>
        <v>0</v>
      </c>
      <c r="N15" s="151" t="b">
        <v>0</v>
      </c>
      <c r="P15" s="74">
        <f t="shared" si="2"/>
        <v>0</v>
      </c>
      <c r="R15" s="171"/>
    </row>
    <row r="16" spans="1:18" s="5" customFormat="1" ht="25.35" customHeight="1" thickTop="1" thickBot="1">
      <c r="B16" s="46" t="b">
        <v>1</v>
      </c>
      <c r="C16" s="89"/>
      <c r="D16" s="176"/>
      <c r="F16" s="166"/>
      <c r="G16" s="167"/>
      <c r="H16" s="168"/>
      <c r="I16" s="124">
        <f t="shared" si="0"/>
        <v>0</v>
      </c>
      <c r="K16" s="169"/>
      <c r="L16" s="170"/>
      <c r="M16" s="125">
        <f t="shared" si="1"/>
        <v>0</v>
      </c>
      <c r="N16" s="151" t="b">
        <v>0</v>
      </c>
      <c r="P16" s="74">
        <f t="shared" si="2"/>
        <v>0</v>
      </c>
      <c r="R16" s="171"/>
    </row>
    <row r="17" spans="2:18" s="5" customFormat="1" ht="25.35" customHeight="1" thickTop="1" thickBot="1">
      <c r="B17" s="46" t="b">
        <v>1</v>
      </c>
      <c r="C17" s="143"/>
      <c r="D17" s="177"/>
      <c r="F17" s="166"/>
      <c r="G17" s="167"/>
      <c r="H17" s="168"/>
      <c r="I17" s="124">
        <f t="shared" si="0"/>
        <v>0</v>
      </c>
      <c r="K17" s="169"/>
      <c r="L17" s="170"/>
      <c r="M17" s="125">
        <f t="shared" si="1"/>
        <v>0</v>
      </c>
      <c r="N17" s="151" t="b">
        <v>0</v>
      </c>
      <c r="P17" s="74">
        <f t="shared" si="2"/>
        <v>0</v>
      </c>
      <c r="R17" s="171"/>
    </row>
    <row r="18" spans="2:18" s="5" customFormat="1" ht="25.35" customHeight="1" thickTop="1" thickBot="1">
      <c r="B18" s="46" t="b">
        <v>1</v>
      </c>
      <c r="C18" s="88"/>
      <c r="D18" s="175"/>
      <c r="F18" s="166"/>
      <c r="G18" s="167"/>
      <c r="H18" s="168"/>
      <c r="I18" s="124">
        <f t="shared" si="0"/>
        <v>0</v>
      </c>
      <c r="K18" s="169"/>
      <c r="L18" s="170"/>
      <c r="M18" s="125">
        <f t="shared" si="1"/>
        <v>0</v>
      </c>
      <c r="N18" s="151" t="b">
        <v>0</v>
      </c>
      <c r="P18" s="74">
        <f t="shared" si="2"/>
        <v>0</v>
      </c>
      <c r="R18" s="171"/>
    </row>
    <row r="19" spans="2:18" s="5" customFormat="1" ht="25.35" customHeight="1" thickTop="1" thickBot="1">
      <c r="B19" s="46" t="b">
        <v>1</v>
      </c>
      <c r="C19" s="89"/>
      <c r="D19" s="176"/>
      <c r="F19" s="166"/>
      <c r="G19" s="167"/>
      <c r="H19" s="168"/>
      <c r="I19" s="124">
        <f t="shared" si="0"/>
        <v>0</v>
      </c>
      <c r="K19" s="169"/>
      <c r="L19" s="170"/>
      <c r="M19" s="125">
        <f t="shared" si="1"/>
        <v>0</v>
      </c>
      <c r="N19" s="151" t="b">
        <v>0</v>
      </c>
      <c r="P19" s="74">
        <f t="shared" si="2"/>
        <v>0</v>
      </c>
      <c r="R19" s="171"/>
    </row>
    <row r="20" spans="2:18" s="5" customFormat="1" ht="25.35" customHeight="1" thickTop="1" thickBot="1">
      <c r="B20" s="46" t="b">
        <v>1</v>
      </c>
      <c r="C20" s="89"/>
      <c r="D20" s="176"/>
      <c r="F20" s="166"/>
      <c r="G20" s="167"/>
      <c r="H20" s="168"/>
      <c r="I20" s="124">
        <f t="shared" si="0"/>
        <v>0</v>
      </c>
      <c r="K20" s="169"/>
      <c r="L20" s="170"/>
      <c r="M20" s="125">
        <f t="shared" si="1"/>
        <v>0</v>
      </c>
      <c r="N20" s="151" t="b">
        <v>0</v>
      </c>
      <c r="P20" s="74">
        <f t="shared" si="2"/>
        <v>0</v>
      </c>
      <c r="R20" s="171"/>
    </row>
    <row r="21" spans="2:18" s="5" customFormat="1" ht="25.35" customHeight="1" thickTop="1" thickBot="1">
      <c r="B21" s="46" t="b">
        <v>1</v>
      </c>
      <c r="C21" s="89"/>
      <c r="D21" s="176"/>
      <c r="F21" s="166"/>
      <c r="G21" s="167"/>
      <c r="H21" s="168"/>
      <c r="I21" s="124">
        <f t="shared" si="0"/>
        <v>0</v>
      </c>
      <c r="K21" s="169"/>
      <c r="L21" s="170"/>
      <c r="M21" s="125">
        <f t="shared" si="1"/>
        <v>0</v>
      </c>
      <c r="N21" s="151" t="b">
        <v>0</v>
      </c>
      <c r="P21" s="74">
        <f t="shared" si="2"/>
        <v>0</v>
      </c>
      <c r="R21" s="171"/>
    </row>
    <row r="22" spans="2:18" s="5" customFormat="1" ht="25.35" customHeight="1" thickTop="1" thickBot="1">
      <c r="B22" s="46" t="b">
        <v>1</v>
      </c>
      <c r="C22" s="404" t="s">
        <v>260</v>
      </c>
      <c r="D22" s="405"/>
      <c r="F22" s="166"/>
      <c r="G22" s="167"/>
      <c r="H22" s="168"/>
      <c r="I22" s="124">
        <f t="shared" si="0"/>
        <v>0</v>
      </c>
      <c r="K22" s="169"/>
      <c r="L22" s="170"/>
      <c r="M22" s="125">
        <f t="shared" si="1"/>
        <v>0</v>
      </c>
      <c r="N22" s="151" t="b">
        <v>0</v>
      </c>
      <c r="P22" s="74">
        <f t="shared" si="2"/>
        <v>0</v>
      </c>
      <c r="R22" s="171"/>
    </row>
    <row r="23" spans="2:18" s="5" customFormat="1" ht="25.35" customHeight="1" thickTop="1" thickBot="1">
      <c r="B23" s="46" t="b">
        <v>1</v>
      </c>
      <c r="C23" s="404" t="s">
        <v>260</v>
      </c>
      <c r="D23" s="405"/>
      <c r="F23" s="166"/>
      <c r="G23" s="167"/>
      <c r="H23" s="168"/>
      <c r="I23" s="124">
        <f t="shared" si="0"/>
        <v>0</v>
      </c>
      <c r="K23" s="169"/>
      <c r="L23" s="170"/>
      <c r="M23" s="125">
        <f t="shared" si="1"/>
        <v>0</v>
      </c>
      <c r="N23" s="151" t="b">
        <v>0</v>
      </c>
      <c r="P23" s="74">
        <f t="shared" si="2"/>
        <v>0</v>
      </c>
      <c r="R23" s="171"/>
    </row>
    <row r="24" spans="2:18" s="5" customFormat="1" ht="25.35" customHeight="1" thickTop="1" thickBot="1">
      <c r="B24" s="46" t="b">
        <v>1</v>
      </c>
      <c r="C24" s="404" t="s">
        <v>260</v>
      </c>
      <c r="D24" s="405"/>
      <c r="F24" s="166"/>
      <c r="G24" s="167"/>
      <c r="H24" s="168"/>
      <c r="I24" s="124">
        <f t="shared" si="0"/>
        <v>0</v>
      </c>
      <c r="K24" s="169"/>
      <c r="L24" s="170"/>
      <c r="M24" s="125">
        <f t="shared" si="1"/>
        <v>0</v>
      </c>
      <c r="N24" s="151" t="b">
        <v>0</v>
      </c>
      <c r="P24" s="74">
        <f t="shared" si="2"/>
        <v>0</v>
      </c>
      <c r="R24" s="171"/>
    </row>
    <row r="25" spans="2:18" s="5" customFormat="1" ht="25.35" customHeight="1" thickTop="1" thickBot="1">
      <c r="B25" s="46" t="b">
        <v>1</v>
      </c>
      <c r="C25" s="404" t="s">
        <v>260</v>
      </c>
      <c r="D25" s="405"/>
      <c r="F25" s="166"/>
      <c r="G25" s="167"/>
      <c r="H25" s="168"/>
      <c r="I25" s="124">
        <f t="shared" ref="I25" si="3">(F25*H25)</f>
        <v>0</v>
      </c>
      <c r="K25" s="169"/>
      <c r="L25" s="170"/>
      <c r="M25" s="125">
        <f t="shared" si="1"/>
        <v>0</v>
      </c>
      <c r="N25" s="151" t="b">
        <v>0</v>
      </c>
      <c r="P25" s="74">
        <f t="shared" si="2"/>
        <v>0</v>
      </c>
      <c r="R25" s="171"/>
    </row>
    <row r="26" spans="2:18" s="5" customFormat="1" ht="25.35" customHeight="1" thickTop="1" thickBot="1">
      <c r="B26" s="46" t="b">
        <v>1</v>
      </c>
      <c r="C26" s="404" t="s">
        <v>260</v>
      </c>
      <c r="D26" s="405"/>
      <c r="F26" s="166"/>
      <c r="G26" s="167"/>
      <c r="H26" s="168"/>
      <c r="I26" s="125">
        <f t="shared" si="0"/>
        <v>0</v>
      </c>
      <c r="K26" s="169"/>
      <c r="L26" s="170"/>
      <c r="M26" s="125">
        <f t="shared" si="1"/>
        <v>0</v>
      </c>
      <c r="N26" s="151" t="b">
        <v>0</v>
      </c>
      <c r="P26" s="74">
        <f t="shared" si="2"/>
        <v>0</v>
      </c>
      <c r="R26" s="171"/>
    </row>
    <row r="27" spans="2:18" s="5" customFormat="1" ht="5.25" customHeight="1" thickTop="1" thickBot="1">
      <c r="P27" s="8"/>
    </row>
    <row r="28" spans="2:18" s="9" customFormat="1" ht="25.15" customHeight="1" thickTop="1" thickBot="1">
      <c r="B28" s="432" t="s">
        <v>261</v>
      </c>
      <c r="C28" s="432"/>
      <c r="D28" s="432"/>
      <c r="E28" s="155"/>
      <c r="F28" s="435" t="s">
        <v>262</v>
      </c>
      <c r="G28" s="435"/>
      <c r="H28" s="435"/>
      <c r="I28" s="158">
        <f>SUMIFS(I$12:I$26,$B$12:$B$26,TRUE)</f>
        <v>0</v>
      </c>
      <c r="J28" s="159"/>
      <c r="K28" s="435" t="s">
        <v>263</v>
      </c>
      <c r="L28" s="436"/>
      <c r="M28" s="437">
        <f>SUM(M29:N30)</f>
        <v>1750</v>
      </c>
      <c r="N28" s="438"/>
      <c r="O28" s="155"/>
      <c r="P28" s="421">
        <f>I28+M28</f>
        <v>1750</v>
      </c>
    </row>
    <row r="29" spans="2:18" s="5" customFormat="1" ht="19.899999999999999" customHeight="1" thickTop="1" thickBot="1">
      <c r="B29" s="433"/>
      <c r="C29" s="433"/>
      <c r="D29" s="433"/>
      <c r="E29" s="9"/>
      <c r="F29" s="46" t="b">
        <v>0</v>
      </c>
      <c r="G29" s="160" t="str">
        <f>"AVSKRIVNING (5ÅR, "&amp;val_arsranta*100&amp;"%)"</f>
        <v>AVSKRIVNING (5ÅR, 5,5%)</v>
      </c>
      <c r="H29" s="160"/>
      <c r="I29" s="161">
        <f>IF(F29,(val_arsranta*5*SUMIFS(I$12:I$26,$B$12:$B$26,TRUE))/2,0)</f>
        <v>0</v>
      </c>
      <c r="J29" s="162"/>
      <c r="K29" s="424" t="s">
        <v>264</v>
      </c>
      <c r="L29" s="425"/>
      <c r="M29" s="426">
        <f>SUMIFS(M$12:M$26,$B$12:$B$26,TRUE,$N$12:$N$26,FALSE)</f>
        <v>0</v>
      </c>
      <c r="N29" s="427"/>
      <c r="O29" s="9"/>
      <c r="P29" s="422"/>
    </row>
    <row r="30" spans="2:18" s="5" customFormat="1" ht="19.899999999999999" customHeight="1">
      <c r="B30" s="434"/>
      <c r="C30" s="434"/>
      <c r="D30" s="434"/>
      <c r="E30" s="156"/>
      <c r="F30" s="157" t="b">
        <v>0</v>
      </c>
      <c r="G30" s="163" t="str">
        <f>"UNDERHÅLL (4ÅR, "&amp;val_underhall_pct*100&amp;"%)"</f>
        <v>UNDERHÅLL (4ÅR, 3%)</v>
      </c>
      <c r="H30" s="163"/>
      <c r="I30" s="164">
        <f>IF(F30,(val_underhall_pct*4*SUMIFS(I$12:I$26,$B$12:$B$26,TRUE))/2,0)</f>
        <v>0</v>
      </c>
      <c r="J30" s="165"/>
      <c r="K30" s="428" t="s">
        <v>265</v>
      </c>
      <c r="L30" s="429"/>
      <c r="M30" s="430">
        <f>SUMIFS(M$12:M$26,$B$12:$B$26,TRUE,$N$12:$N$26,TRUE)*5</f>
        <v>1750</v>
      </c>
      <c r="N30" s="431"/>
      <c r="O30" s="156"/>
      <c r="P30" s="423"/>
    </row>
    <row r="31" spans="2:18" s="5" customFormat="1" ht="25.35" customHeight="1">
      <c r="B31" s="4"/>
      <c r="C31" s="4"/>
      <c r="D31" s="4"/>
      <c r="E31" s="4"/>
      <c r="F31" s="4"/>
      <c r="G31" s="4"/>
      <c r="H31" s="4"/>
      <c r="I31" s="4"/>
      <c r="J31" s="4"/>
      <c r="K31" s="4"/>
      <c r="L31" s="4"/>
      <c r="M31" s="4"/>
      <c r="N31" s="4"/>
      <c r="O31" s="4"/>
      <c r="P31" s="4"/>
      <c r="R31" s="72"/>
    </row>
    <row r="32" spans="2:18" s="5" customFormat="1" ht="25.35" customHeight="1">
      <c r="B32" s="4"/>
      <c r="C32" s="4"/>
      <c r="D32" s="4"/>
      <c r="E32" s="4"/>
      <c r="F32" s="4"/>
      <c r="G32" s="4"/>
      <c r="H32" s="4"/>
      <c r="I32" s="4"/>
      <c r="J32" s="4"/>
      <c r="K32" s="4"/>
      <c r="L32" s="4"/>
      <c r="M32" s="4"/>
      <c r="N32" s="4"/>
      <c r="O32" s="4"/>
      <c r="P32" s="4"/>
      <c r="R32" s="72"/>
    </row>
    <row r="33" spans="2:17" s="5" customFormat="1" ht="9.6" customHeight="1">
      <c r="B33" s="4"/>
      <c r="C33" s="4"/>
      <c r="D33" s="4"/>
      <c r="E33" s="4"/>
      <c r="F33" s="4"/>
      <c r="G33" s="4"/>
      <c r="H33" s="4"/>
      <c r="I33" s="4"/>
      <c r="J33" s="4"/>
      <c r="K33" s="4"/>
      <c r="L33" s="4"/>
      <c r="M33" s="4"/>
      <c r="N33" s="4"/>
      <c r="O33" s="4"/>
      <c r="P33" s="4"/>
    </row>
    <row r="34" spans="2:17" ht="29.25" customHeight="1">
      <c r="Q34" s="9"/>
    </row>
    <row r="35" spans="2:17" ht="25.35" customHeight="1"/>
    <row r="36" spans="2:17" ht="25.35" customHeight="1"/>
    <row r="37" spans="2:17" ht="25.35" customHeight="1"/>
    <row r="38" spans="2:17" ht="25.35" customHeight="1"/>
    <row r="39" spans="2:17" ht="25.35" customHeight="1"/>
    <row r="40" spans="2:17" ht="25.35" customHeight="1"/>
    <row r="41" spans="2:17" ht="25.35" customHeight="1"/>
    <row r="42" spans="2:17" ht="25.35" customHeight="1"/>
    <row r="43" spans="2:17" ht="25.35" customHeight="1"/>
    <row r="44" spans="2:17" ht="25.35" customHeight="1"/>
    <row r="45" spans="2:17" ht="25.35" customHeight="1"/>
    <row r="46" spans="2:17" ht="25.35" customHeight="1"/>
    <row r="47" spans="2:17" ht="25.35" customHeight="1"/>
    <row r="48" spans="2:17" ht="25.35" customHeight="1"/>
    <row r="49" ht="25.35" customHeight="1"/>
    <row r="50" ht="25.35" customHeight="1"/>
    <row r="51" ht="25.35" customHeight="1"/>
    <row r="52" ht="25.35" customHeight="1"/>
    <row r="53" ht="25.35" customHeight="1"/>
    <row r="54" ht="25.35" customHeight="1"/>
    <row r="55" ht="25.35" customHeight="1"/>
    <row r="56" ht="25.35" customHeight="1"/>
    <row r="57" ht="25.35" customHeight="1"/>
    <row r="58" ht="25.35" customHeight="1"/>
    <row r="59" ht="25.35" customHeight="1"/>
    <row r="60" ht="25.35" customHeight="1"/>
    <row r="61" ht="25.35" customHeight="1"/>
    <row r="62" ht="25.35" customHeight="1"/>
    <row r="63" ht="25.35" customHeight="1"/>
    <row r="64" ht="25.35" customHeight="1"/>
    <row r="65" ht="25.35" customHeight="1"/>
    <row r="66" ht="25.35" customHeight="1"/>
    <row r="67" ht="25.35" customHeight="1"/>
    <row r="68" ht="25.35" customHeight="1"/>
    <row r="69" ht="25.35" customHeight="1"/>
    <row r="70" ht="25.35" customHeight="1"/>
    <row r="71" ht="25.35" customHeight="1"/>
    <row r="72" ht="25.35" customHeight="1"/>
    <row r="73" ht="25.35" customHeight="1"/>
    <row r="74" ht="25.35" customHeight="1"/>
    <row r="75" ht="25.35" customHeight="1"/>
    <row r="76" ht="25.35" customHeight="1"/>
    <row r="77" ht="25.35" customHeight="1"/>
    <row r="78" ht="25.35" customHeight="1"/>
    <row r="79" ht="25.35" customHeight="1"/>
    <row r="80" ht="25.35" customHeight="1"/>
    <row r="81" ht="25.35" customHeight="1"/>
    <row r="82" ht="25.35" customHeight="1"/>
    <row r="83" ht="25.35" customHeight="1"/>
    <row r="84" ht="25.35" customHeight="1"/>
    <row r="85" ht="25.35" customHeight="1"/>
    <row r="86" ht="25.35" customHeight="1"/>
    <row r="87" ht="25.35" customHeight="1"/>
    <row r="88" ht="25.35" customHeight="1"/>
    <row r="89" ht="25.35" customHeight="1"/>
    <row r="90" ht="25.35" customHeight="1"/>
    <row r="91" ht="25.35" customHeight="1"/>
  </sheetData>
  <sheetProtection sheet="1" objects="1" scenarios="1"/>
  <dataConsolidate/>
  <mergeCells count="22">
    <mergeCell ref="K28:L28"/>
    <mergeCell ref="M28:N28"/>
    <mergeCell ref="P28:P30"/>
    <mergeCell ref="K29:L29"/>
    <mergeCell ref="M29:N29"/>
    <mergeCell ref="K30:L30"/>
    <mergeCell ref="M30:N30"/>
    <mergeCell ref="R8:R9"/>
    <mergeCell ref="K5:M5"/>
    <mergeCell ref="B6:I6"/>
    <mergeCell ref="K6:M6"/>
    <mergeCell ref="B8:C8"/>
    <mergeCell ref="F8:I8"/>
    <mergeCell ref="P8:P9"/>
    <mergeCell ref="K8:N8"/>
    <mergeCell ref="C22:D22"/>
    <mergeCell ref="C23:D23"/>
    <mergeCell ref="C26:D26"/>
    <mergeCell ref="F28:H28"/>
    <mergeCell ref="C25:D25"/>
    <mergeCell ref="C24:D24"/>
    <mergeCell ref="B28:D30"/>
  </mergeCells>
  <conditionalFormatting sqref="B12:B26">
    <cfRule type="expression" dxfId="94" priority="7" stopIfTrue="1">
      <formula>$B12=FALSE</formula>
    </cfRule>
  </conditionalFormatting>
  <conditionalFormatting sqref="C22:C26">
    <cfRule type="expression" dxfId="93" priority="5">
      <formula>$B22=FALSE</formula>
    </cfRule>
  </conditionalFormatting>
  <conditionalFormatting sqref="C12:D21">
    <cfRule type="expression" dxfId="92" priority="3">
      <formula>$B12=FALSE</formula>
    </cfRule>
  </conditionalFormatting>
  <conditionalFormatting sqref="F29:F30">
    <cfRule type="expression" dxfId="91" priority="13" stopIfTrue="1">
      <formula>$F29=FALSE</formula>
    </cfRule>
  </conditionalFormatting>
  <conditionalFormatting sqref="F12:H26">
    <cfRule type="expression" dxfId="90" priority="4">
      <formula>$B12=FALSE</formula>
    </cfRule>
  </conditionalFormatting>
  <conditionalFormatting sqref="F14:L26">
    <cfRule type="expression" dxfId="89" priority="6">
      <formula>$B14=FALSE</formula>
    </cfRule>
  </conditionalFormatting>
  <conditionalFormatting sqref="G29:I30">
    <cfRule type="expression" dxfId="88" priority="8">
      <formula>$F29=FALSE</formula>
    </cfRule>
  </conditionalFormatting>
  <conditionalFormatting sqref="I12:L13">
    <cfRule type="expression" dxfId="87" priority="2">
      <formula>$B12=FALSE</formula>
    </cfRule>
  </conditionalFormatting>
  <conditionalFormatting sqref="M12:P26">
    <cfRule type="expression" dxfId="86" priority="1">
      <formula>$B12=FALSE</formula>
    </cfRule>
  </conditionalFormatting>
  <conditionalFormatting sqref="R12:R26">
    <cfRule type="expression" dxfId="85" priority="11">
      <formula>$B12=FALSE</formula>
    </cfRule>
  </conditionalFormatting>
  <conditionalFormatting sqref="R31:R32">
    <cfRule type="expression" dxfId="84" priority="22">
      <formula>$H31=FALSE</formula>
    </cfRule>
  </conditionalFormatting>
  <dataValidations count="1">
    <dataValidation type="list" errorStyle="information" allowBlank="1" showInputMessage="1" sqref="G12:G27" xr:uid="{D207E4F8-2392-4544-9A80-315072DC883B}">
      <formula1>lista_enheter</formula1>
    </dataValidation>
  </dataValidations>
  <hyperlinks>
    <hyperlink ref="B2" location="FRÅGEFORMULÄR!B2" display="TILLBAKA" xr:uid="{5DB828E8-F136-46AB-B9C6-9E8D49487BB1}"/>
  </hyperlinks>
  <printOptions horizontalCentered="1"/>
  <pageMargins left="0.23622047244094491" right="0.23622047244094491" top="0.74803149606299213" bottom="0.74803149606299213" header="0.31496062992125984" footer="0.31496062992125984"/>
  <pageSetup scale="56"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E2045-A072-4DB3-9471-2585A6494BC3}">
  <sheetPr codeName="Sheet17">
    <tabColor theme="7" tint="-0.499984740745262"/>
    <pageSetUpPr autoPageBreaks="0" fitToPage="1"/>
  </sheetPr>
  <dimension ref="A1:R91"/>
  <sheetViews>
    <sheetView showGridLines="0" showRowColHeaders="0" zoomScaleNormal="100" workbookViewId="0">
      <pane ySplit="10" topLeftCell="A11" activePane="bottomLeft" state="frozen"/>
      <selection activeCell="M31" sqref="M31"/>
      <selection pane="bottomLeft" activeCell="D12" sqref="D12"/>
    </sheetView>
  </sheetViews>
  <sheetFormatPr defaultColWidth="9.140625" defaultRowHeight="15"/>
  <cols>
    <col min="1" max="1" width="6.7109375" style="4" customWidth="1"/>
    <col min="2" max="2" width="7.28515625" style="4" customWidth="1"/>
    <col min="3" max="3" width="21.28515625" style="4" customWidth="1"/>
    <col min="4" max="4" width="23.42578125" style="4" customWidth="1"/>
    <col min="5" max="5" width="1" style="4" customWidth="1"/>
    <col min="6" max="6" width="6" style="4" customWidth="1"/>
    <col min="7" max="7" width="6.42578125" style="4" customWidth="1"/>
    <col min="8" max="8" width="15.28515625" style="4" customWidth="1"/>
    <col min="9" max="9" width="14.140625" style="4" customWidth="1"/>
    <col min="10" max="10" width="1.140625" style="4" customWidth="1"/>
    <col min="11" max="11" width="10.5703125" style="4" customWidth="1"/>
    <col min="12" max="12" width="12.7109375" style="4" customWidth="1"/>
    <col min="13" max="13" width="12.140625" style="4" customWidth="1"/>
    <col min="14" max="14" width="6" style="4" customWidth="1"/>
    <col min="15" max="15" width="1.42578125" style="4" customWidth="1"/>
    <col min="16" max="16" width="17.140625" style="4" customWidth="1"/>
    <col min="17" max="17" width="1.140625" style="4" customWidth="1"/>
    <col min="18" max="18" width="46.42578125" style="4" customWidth="1"/>
    <col min="19" max="16384" width="9.140625" style="4"/>
  </cols>
  <sheetData>
    <row r="1" spans="1:18" s="68" customFormat="1" ht="33.6" customHeight="1">
      <c r="A1" s="150" t="s">
        <v>336</v>
      </c>
      <c r="B1" s="38" t="s">
        <v>80</v>
      </c>
      <c r="C1" s="40"/>
      <c r="D1" s="40"/>
      <c r="E1" s="39"/>
      <c r="F1" s="117"/>
      <c r="G1" s="39"/>
      <c r="H1" s="39"/>
      <c r="I1" s="39"/>
      <c r="J1" s="39"/>
      <c r="K1" s="39"/>
      <c r="L1" s="39"/>
      <c r="M1" s="39"/>
      <c r="N1" s="39"/>
      <c r="O1" s="39"/>
      <c r="P1" s="40"/>
      <c r="Q1" s="40"/>
      <c r="R1" s="40"/>
    </row>
    <row r="2" spans="1:18" s="69" customFormat="1" ht="15.75" customHeight="1">
      <c r="A2" s="121"/>
      <c r="B2" s="70" t="s">
        <v>67</v>
      </c>
      <c r="C2" s="118"/>
      <c r="D2" s="118"/>
      <c r="E2" s="119"/>
      <c r="F2" s="120"/>
      <c r="G2" s="119"/>
      <c r="H2" s="119"/>
      <c r="I2" s="119"/>
      <c r="J2" s="119"/>
      <c r="K2" s="119"/>
      <c r="L2" s="119"/>
      <c r="M2" s="119"/>
      <c r="N2" s="119"/>
      <c r="O2" s="119"/>
      <c r="P2" s="121"/>
      <c r="Q2" s="121"/>
      <c r="R2" s="121"/>
    </row>
    <row r="3" spans="1:18" s="41" customFormat="1" ht="4.5" customHeight="1"/>
    <row r="4" spans="1:18" ht="12.75" customHeight="1"/>
    <row r="5" spans="1:18" s="33" customFormat="1" ht="15.6" customHeight="1">
      <c r="B5" s="34" t="s">
        <v>243</v>
      </c>
      <c r="K5" s="407" t="s">
        <v>244</v>
      </c>
      <c r="L5" s="407"/>
      <c r="M5" s="407"/>
      <c r="N5" s="35"/>
      <c r="O5" s="35"/>
      <c r="P5" s="35" t="s">
        <v>245</v>
      </c>
    </row>
    <row r="6" spans="1:18" ht="29.1" customHeight="1">
      <c r="B6" s="408" t="s">
        <v>337</v>
      </c>
      <c r="C6" s="408"/>
      <c r="D6" s="408"/>
      <c r="E6" s="408"/>
      <c r="F6" s="408"/>
      <c r="G6" s="408"/>
      <c r="H6" s="408"/>
      <c r="I6" s="408"/>
      <c r="K6" s="409"/>
      <c r="L6" s="409"/>
      <c r="M6" s="409"/>
      <c r="N6" s="153"/>
      <c r="O6" s="2"/>
      <c r="P6" s="45"/>
    </row>
    <row r="7" spans="1:18" ht="10.35" customHeight="1" thickBot="1"/>
    <row r="8" spans="1:18" s="10" customFormat="1" ht="24.75" customHeight="1" thickTop="1">
      <c r="B8" s="410" t="s">
        <v>43</v>
      </c>
      <c r="C8" s="411"/>
      <c r="D8" s="83"/>
      <c r="E8" s="71"/>
      <c r="F8" s="412" t="s">
        <v>58</v>
      </c>
      <c r="G8" s="413"/>
      <c r="H8" s="413"/>
      <c r="I8" s="414"/>
      <c r="J8" s="71"/>
      <c r="K8" s="415" t="s">
        <v>59</v>
      </c>
      <c r="L8" s="416"/>
      <c r="M8" s="416"/>
      <c r="N8" s="417"/>
      <c r="O8" s="71"/>
      <c r="P8" s="418" t="s">
        <v>247</v>
      </c>
      <c r="Q8" s="71"/>
      <c r="R8" s="420" t="s">
        <v>248</v>
      </c>
    </row>
    <row r="9" spans="1:18" s="36" customFormat="1" ht="14.85" customHeight="1">
      <c r="B9" s="42" t="s">
        <v>249</v>
      </c>
      <c r="C9" s="85" t="s">
        <v>250</v>
      </c>
      <c r="D9" s="85" t="s">
        <v>251</v>
      </c>
      <c r="E9" s="37"/>
      <c r="F9" s="42" t="s">
        <v>252</v>
      </c>
      <c r="G9" s="43" t="s">
        <v>253</v>
      </c>
      <c r="H9" s="43" t="s">
        <v>254</v>
      </c>
      <c r="I9" s="44" t="s">
        <v>255</v>
      </c>
      <c r="J9" s="37"/>
      <c r="K9" s="42" t="s">
        <v>256</v>
      </c>
      <c r="L9" s="43" t="s">
        <v>257</v>
      </c>
      <c r="M9" s="43" t="s">
        <v>255</v>
      </c>
      <c r="N9" s="44" t="s">
        <v>258</v>
      </c>
      <c r="O9" s="37"/>
      <c r="P9" s="419"/>
      <c r="R9" s="420"/>
    </row>
    <row r="10" spans="1:18" s="6" customFormat="1" ht="4.5" customHeight="1">
      <c r="B10" s="122"/>
      <c r="C10" s="123"/>
      <c r="D10" s="123"/>
      <c r="E10" s="5"/>
      <c r="F10" s="122"/>
      <c r="G10" s="122"/>
      <c r="H10" s="122"/>
      <c r="I10" s="122"/>
      <c r="K10" s="122"/>
      <c r="L10" s="122"/>
      <c r="M10" s="122"/>
      <c r="N10" s="122"/>
      <c r="P10" s="122"/>
      <c r="R10" s="4"/>
    </row>
    <row r="11" spans="1:18" s="5" customFormat="1" ht="9.75" customHeight="1" thickBot="1">
      <c r="B11" s="7"/>
    </row>
    <row r="12" spans="1:18" s="5" customFormat="1" ht="25.35" customHeight="1" thickTop="1" thickBot="1">
      <c r="B12" s="46" t="b">
        <v>1</v>
      </c>
      <c r="C12" s="86" t="s">
        <v>338</v>
      </c>
      <c r="D12" s="173" t="s">
        <v>339</v>
      </c>
      <c r="F12" s="166"/>
      <c r="G12" s="167"/>
      <c r="H12" s="168"/>
      <c r="I12" s="124">
        <f t="shared" ref="I12:I26" si="0">(F12*H12)</f>
        <v>0</v>
      </c>
      <c r="K12" s="169">
        <v>1</v>
      </c>
      <c r="L12" s="170">
        <v>350</v>
      </c>
      <c r="M12" s="125">
        <f t="shared" ref="M12:M26" si="1">L12*K12</f>
        <v>350</v>
      </c>
      <c r="N12" s="151" t="b">
        <v>0</v>
      </c>
      <c r="P12" s="74">
        <f t="shared" ref="P12:P26" si="2">I12+M12</f>
        <v>350</v>
      </c>
      <c r="R12" s="171"/>
    </row>
    <row r="13" spans="1:18" s="5" customFormat="1" ht="25.35" customHeight="1" thickTop="1" thickBot="1">
      <c r="B13" s="46" t="b">
        <v>1</v>
      </c>
      <c r="C13" s="87"/>
      <c r="D13" s="174"/>
      <c r="F13" s="166"/>
      <c r="G13" s="167"/>
      <c r="H13" s="168"/>
      <c r="I13" s="124">
        <f t="shared" si="0"/>
        <v>0</v>
      </c>
      <c r="K13" s="169"/>
      <c r="L13" s="170"/>
      <c r="M13" s="125">
        <f t="shared" si="1"/>
        <v>0</v>
      </c>
      <c r="N13" s="151" t="b">
        <v>0</v>
      </c>
      <c r="P13" s="74">
        <f t="shared" si="2"/>
        <v>0</v>
      </c>
      <c r="R13" s="171"/>
    </row>
    <row r="14" spans="1:18" s="5" customFormat="1" ht="25.35" customHeight="1" thickTop="1" thickBot="1">
      <c r="B14" s="46" t="b">
        <v>1</v>
      </c>
      <c r="C14" s="86"/>
      <c r="D14" s="173"/>
      <c r="F14" s="166"/>
      <c r="G14" s="167"/>
      <c r="H14" s="168"/>
      <c r="I14" s="124">
        <f t="shared" si="0"/>
        <v>0</v>
      </c>
      <c r="K14" s="169"/>
      <c r="L14" s="170"/>
      <c r="M14" s="125">
        <f t="shared" si="1"/>
        <v>0</v>
      </c>
      <c r="N14" s="151" t="b">
        <v>0</v>
      </c>
      <c r="P14" s="74">
        <f t="shared" si="2"/>
        <v>0</v>
      </c>
      <c r="R14" s="171"/>
    </row>
    <row r="15" spans="1:18" s="5" customFormat="1" ht="25.35" customHeight="1" thickTop="1" thickBot="1">
      <c r="B15" s="46" t="b">
        <v>1</v>
      </c>
      <c r="C15" s="87"/>
      <c r="D15" s="174"/>
      <c r="F15" s="166"/>
      <c r="G15" s="167"/>
      <c r="H15" s="168"/>
      <c r="I15" s="124">
        <f t="shared" si="0"/>
        <v>0</v>
      </c>
      <c r="K15" s="169"/>
      <c r="L15" s="170"/>
      <c r="M15" s="125">
        <f t="shared" si="1"/>
        <v>0</v>
      </c>
      <c r="N15" s="151" t="b">
        <v>0</v>
      </c>
      <c r="P15" s="74">
        <f t="shared" si="2"/>
        <v>0</v>
      </c>
      <c r="R15" s="171"/>
    </row>
    <row r="16" spans="1:18" s="5" customFormat="1" ht="25.35" customHeight="1" thickTop="1" thickBot="1">
      <c r="B16" s="46" t="b">
        <v>1</v>
      </c>
      <c r="C16" s="89"/>
      <c r="D16" s="176"/>
      <c r="F16" s="166"/>
      <c r="G16" s="167"/>
      <c r="H16" s="168"/>
      <c r="I16" s="124">
        <f t="shared" si="0"/>
        <v>0</v>
      </c>
      <c r="K16" s="169"/>
      <c r="L16" s="170"/>
      <c r="M16" s="125">
        <f t="shared" si="1"/>
        <v>0</v>
      </c>
      <c r="N16" s="151" t="b">
        <v>0</v>
      </c>
      <c r="P16" s="74">
        <f t="shared" si="2"/>
        <v>0</v>
      </c>
      <c r="R16" s="171"/>
    </row>
    <row r="17" spans="2:18" s="5" customFormat="1" ht="25.35" customHeight="1" thickTop="1" thickBot="1">
      <c r="B17" s="46" t="b">
        <v>1</v>
      </c>
      <c r="C17" s="143"/>
      <c r="D17" s="177"/>
      <c r="F17" s="166"/>
      <c r="G17" s="167"/>
      <c r="H17" s="168"/>
      <c r="I17" s="124">
        <f t="shared" si="0"/>
        <v>0</v>
      </c>
      <c r="K17" s="169"/>
      <c r="L17" s="170"/>
      <c r="M17" s="125">
        <f t="shared" si="1"/>
        <v>0</v>
      </c>
      <c r="N17" s="151" t="b">
        <v>0</v>
      </c>
      <c r="P17" s="74">
        <f t="shared" si="2"/>
        <v>0</v>
      </c>
      <c r="R17" s="171"/>
    </row>
    <row r="18" spans="2:18" s="5" customFormat="1" ht="25.35" customHeight="1" thickTop="1" thickBot="1">
      <c r="B18" s="46" t="b">
        <v>1</v>
      </c>
      <c r="C18" s="88"/>
      <c r="D18" s="175"/>
      <c r="F18" s="166"/>
      <c r="G18" s="167"/>
      <c r="H18" s="168"/>
      <c r="I18" s="124">
        <f t="shared" si="0"/>
        <v>0</v>
      </c>
      <c r="K18" s="169"/>
      <c r="L18" s="170"/>
      <c r="M18" s="125">
        <f t="shared" si="1"/>
        <v>0</v>
      </c>
      <c r="N18" s="151" t="b">
        <v>0</v>
      </c>
      <c r="P18" s="74">
        <f t="shared" si="2"/>
        <v>0</v>
      </c>
      <c r="R18" s="171"/>
    </row>
    <row r="19" spans="2:18" s="5" customFormat="1" ht="25.35" customHeight="1" thickTop="1" thickBot="1">
      <c r="B19" s="46" t="b">
        <v>1</v>
      </c>
      <c r="C19" s="89"/>
      <c r="D19" s="176"/>
      <c r="F19" s="166"/>
      <c r="G19" s="167"/>
      <c r="H19" s="168"/>
      <c r="I19" s="124">
        <f t="shared" si="0"/>
        <v>0</v>
      </c>
      <c r="K19" s="169"/>
      <c r="L19" s="170"/>
      <c r="M19" s="125">
        <f t="shared" si="1"/>
        <v>0</v>
      </c>
      <c r="N19" s="151" t="b">
        <v>0</v>
      </c>
      <c r="P19" s="74">
        <f t="shared" si="2"/>
        <v>0</v>
      </c>
      <c r="R19" s="171"/>
    </row>
    <row r="20" spans="2:18" s="5" customFormat="1" ht="25.35" customHeight="1" thickTop="1" thickBot="1">
      <c r="B20" s="46" t="b">
        <v>1</v>
      </c>
      <c r="C20" s="89"/>
      <c r="D20" s="176"/>
      <c r="F20" s="166"/>
      <c r="G20" s="167"/>
      <c r="H20" s="168"/>
      <c r="I20" s="124">
        <f t="shared" si="0"/>
        <v>0</v>
      </c>
      <c r="K20" s="169"/>
      <c r="L20" s="170"/>
      <c r="M20" s="125">
        <f t="shared" si="1"/>
        <v>0</v>
      </c>
      <c r="N20" s="151" t="b">
        <v>0</v>
      </c>
      <c r="P20" s="74">
        <f t="shared" si="2"/>
        <v>0</v>
      </c>
      <c r="R20" s="171"/>
    </row>
    <row r="21" spans="2:18" s="5" customFormat="1" ht="25.35" customHeight="1" thickTop="1" thickBot="1">
      <c r="B21" s="46" t="b">
        <v>1</v>
      </c>
      <c r="C21" s="89"/>
      <c r="D21" s="176"/>
      <c r="F21" s="166"/>
      <c r="G21" s="167"/>
      <c r="H21" s="168"/>
      <c r="I21" s="124">
        <f t="shared" si="0"/>
        <v>0</v>
      </c>
      <c r="K21" s="169"/>
      <c r="L21" s="170"/>
      <c r="M21" s="125">
        <f t="shared" si="1"/>
        <v>0</v>
      </c>
      <c r="N21" s="151" t="b">
        <v>0</v>
      </c>
      <c r="P21" s="74">
        <f t="shared" si="2"/>
        <v>0</v>
      </c>
      <c r="R21" s="171"/>
    </row>
    <row r="22" spans="2:18" s="5" customFormat="1" ht="25.35" customHeight="1" thickTop="1" thickBot="1">
      <c r="B22" s="46" t="b">
        <v>1</v>
      </c>
      <c r="C22" s="404" t="s">
        <v>260</v>
      </c>
      <c r="D22" s="405"/>
      <c r="F22" s="166"/>
      <c r="G22" s="167"/>
      <c r="H22" s="168"/>
      <c r="I22" s="124">
        <f t="shared" si="0"/>
        <v>0</v>
      </c>
      <c r="K22" s="169"/>
      <c r="L22" s="170"/>
      <c r="M22" s="125">
        <f t="shared" si="1"/>
        <v>0</v>
      </c>
      <c r="N22" s="151" t="b">
        <v>0</v>
      </c>
      <c r="P22" s="74">
        <f t="shared" si="2"/>
        <v>0</v>
      </c>
      <c r="R22" s="171"/>
    </row>
    <row r="23" spans="2:18" s="5" customFormat="1" ht="25.35" customHeight="1" thickTop="1" thickBot="1">
      <c r="B23" s="46" t="b">
        <v>1</v>
      </c>
      <c r="C23" s="404" t="s">
        <v>260</v>
      </c>
      <c r="D23" s="405"/>
      <c r="F23" s="166"/>
      <c r="G23" s="167"/>
      <c r="H23" s="168"/>
      <c r="I23" s="124">
        <f t="shared" si="0"/>
        <v>0</v>
      </c>
      <c r="K23" s="169"/>
      <c r="L23" s="170"/>
      <c r="M23" s="125">
        <f t="shared" si="1"/>
        <v>0</v>
      </c>
      <c r="N23" s="151" t="b">
        <v>0</v>
      </c>
      <c r="P23" s="74">
        <f t="shared" si="2"/>
        <v>0</v>
      </c>
      <c r="R23" s="171"/>
    </row>
    <row r="24" spans="2:18" s="5" customFormat="1" ht="25.35" customHeight="1" thickTop="1" thickBot="1">
      <c r="B24" s="46" t="b">
        <v>1</v>
      </c>
      <c r="C24" s="404" t="s">
        <v>260</v>
      </c>
      <c r="D24" s="405"/>
      <c r="F24" s="166"/>
      <c r="G24" s="167"/>
      <c r="H24" s="168"/>
      <c r="I24" s="124">
        <f t="shared" si="0"/>
        <v>0</v>
      </c>
      <c r="K24" s="169"/>
      <c r="L24" s="170"/>
      <c r="M24" s="125">
        <f t="shared" si="1"/>
        <v>0</v>
      </c>
      <c r="N24" s="151" t="b">
        <v>0</v>
      </c>
      <c r="P24" s="74">
        <f t="shared" si="2"/>
        <v>0</v>
      </c>
      <c r="R24" s="171"/>
    </row>
    <row r="25" spans="2:18" s="5" customFormat="1" ht="25.35" customHeight="1" thickTop="1" thickBot="1">
      <c r="B25" s="46" t="b">
        <v>1</v>
      </c>
      <c r="C25" s="404" t="s">
        <v>260</v>
      </c>
      <c r="D25" s="405"/>
      <c r="F25" s="166"/>
      <c r="G25" s="167"/>
      <c r="H25" s="168"/>
      <c r="I25" s="124">
        <f t="shared" ref="I25" si="3">(F25*H25)</f>
        <v>0</v>
      </c>
      <c r="K25" s="169"/>
      <c r="L25" s="170"/>
      <c r="M25" s="125">
        <f t="shared" si="1"/>
        <v>0</v>
      </c>
      <c r="N25" s="151" t="b">
        <v>0</v>
      </c>
      <c r="P25" s="74">
        <f t="shared" si="2"/>
        <v>0</v>
      </c>
      <c r="R25" s="171"/>
    </row>
    <row r="26" spans="2:18" s="5" customFormat="1" ht="25.35" customHeight="1" thickTop="1" thickBot="1">
      <c r="B26" s="46" t="b">
        <v>1</v>
      </c>
      <c r="C26" s="404" t="s">
        <v>260</v>
      </c>
      <c r="D26" s="405"/>
      <c r="F26" s="166"/>
      <c r="G26" s="167"/>
      <c r="H26" s="168"/>
      <c r="I26" s="125">
        <f t="shared" si="0"/>
        <v>0</v>
      </c>
      <c r="K26" s="169"/>
      <c r="L26" s="170"/>
      <c r="M26" s="125">
        <f t="shared" si="1"/>
        <v>0</v>
      </c>
      <c r="N26" s="151" t="b">
        <v>0</v>
      </c>
      <c r="P26" s="74">
        <f t="shared" si="2"/>
        <v>0</v>
      </c>
      <c r="R26" s="171"/>
    </row>
    <row r="27" spans="2:18" s="5" customFormat="1" ht="5.25" customHeight="1" thickTop="1" thickBot="1">
      <c r="P27" s="8"/>
    </row>
    <row r="28" spans="2:18" s="9" customFormat="1" ht="25.15" customHeight="1" thickTop="1" thickBot="1">
      <c r="B28" s="432" t="s">
        <v>261</v>
      </c>
      <c r="C28" s="432"/>
      <c r="D28" s="432"/>
      <c r="E28" s="155"/>
      <c r="F28" s="435" t="s">
        <v>262</v>
      </c>
      <c r="G28" s="435"/>
      <c r="H28" s="435"/>
      <c r="I28" s="158">
        <f>SUMIFS(I$12:I$26,$B$12:$B$26,TRUE)</f>
        <v>0</v>
      </c>
      <c r="J28" s="159"/>
      <c r="K28" s="435" t="s">
        <v>263</v>
      </c>
      <c r="L28" s="436"/>
      <c r="M28" s="437">
        <f>SUM(M29:N30)</f>
        <v>350</v>
      </c>
      <c r="N28" s="438"/>
      <c r="O28" s="155"/>
      <c r="P28" s="421">
        <f>I28+M28</f>
        <v>350</v>
      </c>
    </row>
    <row r="29" spans="2:18" s="5" customFormat="1" ht="19.899999999999999" customHeight="1" thickTop="1" thickBot="1">
      <c r="B29" s="433"/>
      <c r="C29" s="433"/>
      <c r="D29" s="433"/>
      <c r="E29" s="9"/>
      <c r="F29" s="46" t="b">
        <v>0</v>
      </c>
      <c r="G29" s="160" t="str">
        <f>"AVSKRIVNING (5ÅR, "&amp;val_arsranta*100&amp;"%)"</f>
        <v>AVSKRIVNING (5ÅR, 5,5%)</v>
      </c>
      <c r="H29" s="160"/>
      <c r="I29" s="161">
        <f>IF(F29,(val_arsranta*5*SUMIFS(I$12:I$26,$B$12:$B$26,TRUE))/2,0)</f>
        <v>0</v>
      </c>
      <c r="J29" s="162"/>
      <c r="K29" s="424" t="s">
        <v>264</v>
      </c>
      <c r="L29" s="425"/>
      <c r="M29" s="426">
        <f>SUMIFS(M$12:M$26,$B$12:$B$26,TRUE,$N$12:$N$26,FALSE)</f>
        <v>350</v>
      </c>
      <c r="N29" s="427"/>
      <c r="O29" s="9"/>
      <c r="P29" s="422"/>
    </row>
    <row r="30" spans="2:18" s="5" customFormat="1" ht="19.899999999999999" customHeight="1">
      <c r="B30" s="434"/>
      <c r="C30" s="434"/>
      <c r="D30" s="434"/>
      <c r="E30" s="156"/>
      <c r="F30" s="157" t="b">
        <v>0</v>
      </c>
      <c r="G30" s="163" t="str">
        <f>"UNDERHÅLL (4ÅR, "&amp;val_underhall_pct*100&amp;"%)"</f>
        <v>UNDERHÅLL (4ÅR, 3%)</v>
      </c>
      <c r="H30" s="163"/>
      <c r="I30" s="164">
        <f>IF(F30,(val_underhall_pct*4*SUMIFS(I$12:I$26,$B$12:$B$26,TRUE))/2,0)</f>
        <v>0</v>
      </c>
      <c r="J30" s="165"/>
      <c r="K30" s="428" t="s">
        <v>265</v>
      </c>
      <c r="L30" s="429"/>
      <c r="M30" s="430">
        <f>SUMIFS(M$12:M$26,$B$12:$B$26,TRUE,$N$12:$N$26,TRUE)*5</f>
        <v>0</v>
      </c>
      <c r="N30" s="431"/>
      <c r="O30" s="156"/>
      <c r="P30" s="423"/>
    </row>
    <row r="31" spans="2:18" s="5" customFormat="1" ht="25.35" customHeight="1">
      <c r="B31" s="4"/>
      <c r="C31" s="4"/>
      <c r="D31" s="4"/>
      <c r="E31" s="4"/>
      <c r="F31" s="4"/>
      <c r="G31" s="4"/>
      <c r="H31" s="4"/>
      <c r="I31" s="4"/>
      <c r="J31" s="4"/>
      <c r="K31" s="4"/>
      <c r="L31" s="4"/>
      <c r="M31" s="4"/>
      <c r="N31" s="4"/>
      <c r="O31" s="4"/>
      <c r="P31" s="4"/>
      <c r="R31" s="72"/>
    </row>
    <row r="32" spans="2:18" s="5" customFormat="1" ht="25.35" customHeight="1">
      <c r="B32" s="4"/>
      <c r="C32" s="4"/>
      <c r="D32" s="4"/>
      <c r="E32" s="4"/>
      <c r="F32" s="4"/>
      <c r="G32" s="4"/>
      <c r="H32" s="4"/>
      <c r="I32" s="4"/>
      <c r="J32" s="4"/>
      <c r="K32" s="4"/>
      <c r="L32" s="4"/>
      <c r="M32" s="4"/>
      <c r="N32" s="4"/>
      <c r="O32" s="4"/>
      <c r="P32" s="4"/>
      <c r="R32" s="72"/>
    </row>
    <row r="33" spans="2:17" s="5" customFormat="1" ht="9.6" customHeight="1">
      <c r="B33" s="4"/>
      <c r="C33" s="4"/>
      <c r="D33" s="4"/>
      <c r="E33" s="4"/>
      <c r="F33" s="4"/>
      <c r="G33" s="4"/>
      <c r="H33" s="4"/>
      <c r="I33" s="4"/>
      <c r="J33" s="4"/>
      <c r="K33" s="4"/>
      <c r="L33" s="4"/>
      <c r="M33" s="4"/>
      <c r="N33" s="4"/>
      <c r="O33" s="4"/>
      <c r="P33" s="4"/>
    </row>
    <row r="34" spans="2:17" ht="29.25" customHeight="1">
      <c r="Q34" s="9"/>
    </row>
    <row r="35" spans="2:17" ht="25.35" customHeight="1"/>
    <row r="36" spans="2:17" ht="25.35" customHeight="1"/>
    <row r="37" spans="2:17" ht="25.35" customHeight="1"/>
    <row r="38" spans="2:17" ht="25.35" customHeight="1"/>
    <row r="39" spans="2:17" ht="25.35" customHeight="1"/>
    <row r="40" spans="2:17" ht="25.35" customHeight="1"/>
    <row r="41" spans="2:17" ht="25.35" customHeight="1"/>
    <row r="42" spans="2:17" ht="25.35" customHeight="1"/>
    <row r="43" spans="2:17" ht="25.35" customHeight="1"/>
    <row r="44" spans="2:17" ht="25.35" customHeight="1"/>
    <row r="45" spans="2:17" ht="25.35" customHeight="1"/>
    <row r="46" spans="2:17" ht="25.35" customHeight="1"/>
    <row r="47" spans="2:17" ht="25.35" customHeight="1"/>
    <row r="48" spans="2:17" ht="25.35" customHeight="1"/>
    <row r="49" ht="25.35" customHeight="1"/>
    <row r="50" ht="25.35" customHeight="1"/>
    <row r="51" ht="25.35" customHeight="1"/>
    <row r="52" ht="25.35" customHeight="1"/>
    <row r="53" ht="25.35" customHeight="1"/>
    <row r="54" ht="25.35" customHeight="1"/>
    <row r="55" ht="25.35" customHeight="1"/>
    <row r="56" ht="25.35" customHeight="1"/>
    <row r="57" ht="25.35" customHeight="1"/>
    <row r="58" ht="25.35" customHeight="1"/>
    <row r="59" ht="25.35" customHeight="1"/>
    <row r="60" ht="25.35" customHeight="1"/>
    <row r="61" ht="25.35" customHeight="1"/>
    <row r="62" ht="25.35" customHeight="1"/>
    <row r="63" ht="25.35" customHeight="1"/>
    <row r="64" ht="25.35" customHeight="1"/>
    <row r="65" ht="25.35" customHeight="1"/>
    <row r="66" ht="25.35" customHeight="1"/>
    <row r="67" ht="25.35" customHeight="1"/>
    <row r="68" ht="25.35" customHeight="1"/>
    <row r="69" ht="25.35" customHeight="1"/>
    <row r="70" ht="25.35" customHeight="1"/>
    <row r="71" ht="25.35" customHeight="1"/>
    <row r="72" ht="25.35" customHeight="1"/>
    <row r="73" ht="25.35" customHeight="1"/>
    <row r="74" ht="25.35" customHeight="1"/>
    <row r="75" ht="25.35" customHeight="1"/>
    <row r="76" ht="25.35" customHeight="1"/>
    <row r="77" ht="25.35" customHeight="1"/>
    <row r="78" ht="25.35" customHeight="1"/>
    <row r="79" ht="25.35" customHeight="1"/>
    <row r="80" ht="25.35" customHeight="1"/>
    <row r="81" ht="25.35" customHeight="1"/>
    <row r="82" ht="25.35" customHeight="1"/>
    <row r="83" ht="25.35" customHeight="1"/>
    <row r="84" ht="25.35" customHeight="1"/>
    <row r="85" ht="25.35" customHeight="1"/>
    <row r="86" ht="25.35" customHeight="1"/>
    <row r="87" ht="25.35" customHeight="1"/>
    <row r="88" ht="25.35" customHeight="1"/>
    <row r="89" ht="25.35" customHeight="1"/>
    <row r="90" ht="25.35" customHeight="1"/>
    <row r="91" ht="25.35" customHeight="1"/>
  </sheetData>
  <sheetProtection sheet="1" objects="1" scenarios="1"/>
  <dataConsolidate/>
  <mergeCells count="22">
    <mergeCell ref="K28:L28"/>
    <mergeCell ref="M28:N28"/>
    <mergeCell ref="P28:P30"/>
    <mergeCell ref="K29:L29"/>
    <mergeCell ref="M29:N29"/>
    <mergeCell ref="K30:L30"/>
    <mergeCell ref="M30:N30"/>
    <mergeCell ref="R8:R9"/>
    <mergeCell ref="K5:M5"/>
    <mergeCell ref="B6:I6"/>
    <mergeCell ref="K6:M6"/>
    <mergeCell ref="B8:C8"/>
    <mergeCell ref="F8:I8"/>
    <mergeCell ref="P8:P9"/>
    <mergeCell ref="K8:N8"/>
    <mergeCell ref="C22:D22"/>
    <mergeCell ref="C23:D23"/>
    <mergeCell ref="C26:D26"/>
    <mergeCell ref="F28:H28"/>
    <mergeCell ref="C25:D25"/>
    <mergeCell ref="C24:D24"/>
    <mergeCell ref="B28:D30"/>
  </mergeCells>
  <conditionalFormatting sqref="B12:B26">
    <cfRule type="expression" dxfId="83" priority="7" stopIfTrue="1">
      <formula>$B12=FALSE</formula>
    </cfRule>
  </conditionalFormatting>
  <conditionalFormatting sqref="C22:C26">
    <cfRule type="expression" dxfId="82" priority="5">
      <formula>$B22=FALSE</formula>
    </cfRule>
  </conditionalFormatting>
  <conditionalFormatting sqref="C12:D21">
    <cfRule type="expression" dxfId="81" priority="3">
      <formula>$B12=FALSE</formula>
    </cfRule>
  </conditionalFormatting>
  <conditionalFormatting sqref="F29:F30">
    <cfRule type="expression" dxfId="80" priority="13" stopIfTrue="1">
      <formula>$F29=FALSE</formula>
    </cfRule>
  </conditionalFormatting>
  <conditionalFormatting sqref="F12:H26">
    <cfRule type="expression" dxfId="79" priority="4">
      <formula>$B12=FALSE</formula>
    </cfRule>
  </conditionalFormatting>
  <conditionalFormatting sqref="F14:L26">
    <cfRule type="expression" dxfId="78" priority="6">
      <formula>$B14=FALSE</formula>
    </cfRule>
  </conditionalFormatting>
  <conditionalFormatting sqref="G29:I30">
    <cfRule type="expression" dxfId="77" priority="8">
      <formula>$F29=FALSE</formula>
    </cfRule>
  </conditionalFormatting>
  <conditionalFormatting sqref="I12:L13">
    <cfRule type="expression" dxfId="76" priority="2">
      <formula>$B12=FALSE</formula>
    </cfRule>
  </conditionalFormatting>
  <conditionalFormatting sqref="M12:P26">
    <cfRule type="expression" dxfId="75" priority="1">
      <formula>$B12=FALSE</formula>
    </cfRule>
  </conditionalFormatting>
  <conditionalFormatting sqref="R12:R26">
    <cfRule type="expression" dxfId="74" priority="11">
      <formula>$B12=FALSE</formula>
    </cfRule>
  </conditionalFormatting>
  <conditionalFormatting sqref="R31:R32">
    <cfRule type="expression" dxfId="73" priority="22">
      <formula>$H31=FALSE</formula>
    </cfRule>
  </conditionalFormatting>
  <dataValidations count="1">
    <dataValidation type="list" errorStyle="information" allowBlank="1" showInputMessage="1" sqref="G12:G27" xr:uid="{4DA98AF6-84EB-4EC2-B753-E30EBEFD48AE}">
      <formula1>lista_enheter</formula1>
    </dataValidation>
  </dataValidations>
  <hyperlinks>
    <hyperlink ref="B2" location="FRÅGEFORMULÄR!B2" display="TILLBAKA" xr:uid="{D544A7B2-F816-430C-94AF-4959C3F7E02F}"/>
  </hyperlinks>
  <printOptions horizontalCentered="1"/>
  <pageMargins left="0.23622047244094491" right="0.23622047244094491" top="0.74803149606299213" bottom="0.74803149606299213" header="0.31496062992125984" footer="0.31496062992125984"/>
  <pageSetup scale="56"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7B42E-7560-4FC2-BD60-751C1ECCB5BA}">
  <sheetPr codeName="Blad5">
    <tabColor theme="7" tint="-0.499984740745262"/>
    <pageSetUpPr autoPageBreaks="0" fitToPage="1"/>
  </sheetPr>
  <dimension ref="A1:R86"/>
  <sheetViews>
    <sheetView showGridLines="0" showRowColHeaders="0" zoomScaleNormal="100" workbookViewId="0">
      <pane ySplit="10" topLeftCell="A11" activePane="bottomLeft" state="frozen"/>
      <selection activeCell="M31" sqref="M31"/>
      <selection pane="bottomLeft" activeCell="C12" sqref="C12"/>
    </sheetView>
  </sheetViews>
  <sheetFormatPr defaultColWidth="9.140625" defaultRowHeight="15"/>
  <cols>
    <col min="1" max="1" width="6.7109375" style="4" customWidth="1"/>
    <col min="2" max="2" width="7.28515625" style="4" customWidth="1"/>
    <col min="3" max="3" width="21.28515625" style="4" customWidth="1"/>
    <col min="4" max="4" width="23.42578125" style="4" customWidth="1"/>
    <col min="5" max="5" width="1" style="4" customWidth="1"/>
    <col min="6" max="6" width="6" style="4" customWidth="1"/>
    <col min="7" max="7" width="6.42578125" style="4" customWidth="1"/>
    <col min="8" max="8" width="15.28515625" style="4" customWidth="1"/>
    <col min="9" max="9" width="14.140625" style="4" customWidth="1"/>
    <col min="10" max="10" width="1.140625" style="4" customWidth="1"/>
    <col min="11" max="11" width="10.5703125" style="4" customWidth="1"/>
    <col min="12" max="12" width="12.7109375" style="4" customWidth="1"/>
    <col min="13" max="13" width="12.140625" style="4" customWidth="1"/>
    <col min="14" max="14" width="6" style="4" customWidth="1"/>
    <col min="15" max="15" width="1.42578125" style="4" customWidth="1"/>
    <col min="16" max="16" width="17.140625" style="4" customWidth="1"/>
    <col min="17" max="17" width="1.140625" style="4" customWidth="1"/>
    <col min="18" max="18" width="46.42578125" style="4" customWidth="1"/>
    <col min="19" max="16384" width="9.140625" style="4"/>
  </cols>
  <sheetData>
    <row r="1" spans="1:18" s="68" customFormat="1" ht="33.6" customHeight="1">
      <c r="A1" s="38" t="s">
        <v>340</v>
      </c>
      <c r="B1" s="38" t="s">
        <v>81</v>
      </c>
      <c r="C1" s="40"/>
      <c r="D1" s="40"/>
      <c r="E1" s="39"/>
      <c r="F1" s="117"/>
      <c r="G1" s="39"/>
      <c r="H1" s="39"/>
      <c r="I1" s="39"/>
      <c r="J1" s="39"/>
      <c r="K1" s="39"/>
      <c r="L1" s="39"/>
      <c r="M1" s="39"/>
      <c r="N1" s="40"/>
      <c r="O1" s="39"/>
      <c r="P1" s="40"/>
      <c r="Q1" s="40"/>
      <c r="R1" s="40"/>
    </row>
    <row r="2" spans="1:18" s="69" customFormat="1" ht="15.75" customHeight="1">
      <c r="A2" s="121"/>
      <c r="B2" s="70" t="s">
        <v>67</v>
      </c>
      <c r="C2" s="118"/>
      <c r="D2" s="118"/>
      <c r="E2" s="119"/>
      <c r="F2" s="120"/>
      <c r="G2" s="119"/>
      <c r="H2" s="119"/>
      <c r="I2" s="119"/>
      <c r="J2" s="119"/>
      <c r="K2" s="119"/>
      <c r="L2" s="119"/>
      <c r="M2" s="119"/>
      <c r="N2" s="121"/>
      <c r="O2" s="119"/>
      <c r="P2" s="121"/>
      <c r="Q2" s="121"/>
      <c r="R2" s="121"/>
    </row>
    <row r="3" spans="1:18" s="41" customFormat="1" ht="4.5" customHeight="1"/>
    <row r="4" spans="1:18" ht="12.75" customHeight="1"/>
    <row r="5" spans="1:18" s="33" customFormat="1">
      <c r="B5" s="34" t="s">
        <v>243</v>
      </c>
      <c r="K5" s="407" t="s">
        <v>244</v>
      </c>
      <c r="L5" s="407"/>
      <c r="M5" s="407"/>
      <c r="O5" s="35"/>
      <c r="P5" s="35" t="s">
        <v>245</v>
      </c>
    </row>
    <row r="6" spans="1:18" ht="29.1" customHeight="1">
      <c r="B6" s="408" t="s">
        <v>341</v>
      </c>
      <c r="C6" s="408"/>
      <c r="D6" s="408"/>
      <c r="E6" s="408"/>
      <c r="F6" s="408"/>
      <c r="G6" s="408"/>
      <c r="H6" s="408"/>
      <c r="I6" s="408"/>
      <c r="K6" s="409"/>
      <c r="L6" s="409"/>
      <c r="M6" s="409"/>
      <c r="N6" s="73"/>
      <c r="O6" s="2"/>
      <c r="P6" s="45"/>
    </row>
    <row r="7" spans="1:18" ht="10.35" customHeight="1" thickBot="1"/>
    <row r="8" spans="1:18" s="10" customFormat="1" ht="27" thickTop="1">
      <c r="B8" s="410" t="s">
        <v>43</v>
      </c>
      <c r="C8" s="411"/>
      <c r="D8" s="83"/>
      <c r="E8" s="71"/>
      <c r="F8" s="412" t="s">
        <v>58</v>
      </c>
      <c r="G8" s="413"/>
      <c r="H8" s="413"/>
      <c r="I8" s="414"/>
      <c r="J8" s="71"/>
      <c r="K8" s="415" t="s">
        <v>59</v>
      </c>
      <c r="L8" s="416"/>
      <c r="M8" s="416"/>
      <c r="N8" s="417"/>
      <c r="O8" s="71"/>
      <c r="P8" s="418" t="s">
        <v>247</v>
      </c>
      <c r="Q8" s="71"/>
      <c r="R8" s="420" t="s">
        <v>248</v>
      </c>
    </row>
    <row r="9" spans="1:18" s="36" customFormat="1" ht="14.85" customHeight="1">
      <c r="B9" s="42" t="s">
        <v>249</v>
      </c>
      <c r="C9" s="85" t="s">
        <v>250</v>
      </c>
      <c r="D9" s="85" t="s">
        <v>251</v>
      </c>
      <c r="E9" s="37"/>
      <c r="F9" s="42" t="s">
        <v>252</v>
      </c>
      <c r="G9" s="43" t="s">
        <v>253</v>
      </c>
      <c r="H9" s="43" t="s">
        <v>254</v>
      </c>
      <c r="I9" s="44" t="s">
        <v>255</v>
      </c>
      <c r="J9" s="37"/>
      <c r="K9" s="42" t="s">
        <v>256</v>
      </c>
      <c r="L9" s="43" t="s">
        <v>257</v>
      </c>
      <c r="M9" s="43" t="s">
        <v>255</v>
      </c>
      <c r="N9" s="44" t="s">
        <v>258</v>
      </c>
      <c r="O9" s="37"/>
      <c r="P9" s="419"/>
      <c r="R9" s="420"/>
    </row>
    <row r="10" spans="1:18" s="6" customFormat="1" ht="4.5" customHeight="1">
      <c r="B10" s="122"/>
      <c r="C10" s="123"/>
      <c r="D10" s="123"/>
      <c r="E10" s="5"/>
      <c r="F10" s="122"/>
      <c r="G10" s="122"/>
      <c r="H10" s="122"/>
      <c r="I10" s="122"/>
      <c r="K10" s="122"/>
      <c r="L10" s="122"/>
      <c r="M10" s="122"/>
      <c r="N10" s="122"/>
      <c r="P10" s="122"/>
      <c r="R10" s="4"/>
    </row>
    <row r="11" spans="1:18" s="5" customFormat="1" ht="9.75" customHeight="1" thickBot="1">
      <c r="B11" s="7"/>
    </row>
    <row r="12" spans="1:18" s="5" customFormat="1" ht="25.35" customHeight="1" thickTop="1" thickBot="1">
      <c r="B12" s="46" t="b">
        <v>1</v>
      </c>
      <c r="C12" s="86" t="s">
        <v>342</v>
      </c>
      <c r="D12" s="173" t="s">
        <v>278</v>
      </c>
      <c r="F12" s="166">
        <v>1</v>
      </c>
      <c r="G12" s="167" t="s">
        <v>276</v>
      </c>
      <c r="H12" s="168">
        <v>256000</v>
      </c>
      <c r="I12" s="124">
        <f t="shared" ref="I12:I16" si="0">(F12*H12)</f>
        <v>256000</v>
      </c>
      <c r="K12" s="169"/>
      <c r="L12" s="170"/>
      <c r="M12" s="125">
        <f t="shared" ref="M12:M26" si="1">L12*K12</f>
        <v>0</v>
      </c>
      <c r="N12" s="151" t="b">
        <v>0</v>
      </c>
      <c r="P12" s="74">
        <f t="shared" ref="P12:P26" si="2">I12+M12</f>
        <v>256000</v>
      </c>
      <c r="R12" s="171"/>
    </row>
    <row r="13" spans="1:18" s="5" customFormat="1" ht="25.35" customHeight="1" thickTop="1" thickBot="1">
      <c r="B13" s="46" t="b">
        <v>1</v>
      </c>
      <c r="C13" s="87"/>
      <c r="D13" s="174"/>
      <c r="F13" s="166"/>
      <c r="G13" s="167"/>
      <c r="H13" s="168"/>
      <c r="I13" s="124">
        <f t="shared" si="0"/>
        <v>0</v>
      </c>
      <c r="K13" s="169"/>
      <c r="L13" s="170"/>
      <c r="M13" s="125">
        <f t="shared" si="1"/>
        <v>0</v>
      </c>
      <c r="N13" s="151" t="b">
        <v>0</v>
      </c>
      <c r="P13" s="74">
        <f t="shared" si="2"/>
        <v>0</v>
      </c>
      <c r="R13" s="171"/>
    </row>
    <row r="14" spans="1:18" s="5" customFormat="1" ht="25.35" customHeight="1" thickTop="1" thickBot="1">
      <c r="B14" s="46" t="b">
        <v>1</v>
      </c>
      <c r="C14" s="86"/>
      <c r="D14" s="173"/>
      <c r="F14" s="166"/>
      <c r="G14" s="167"/>
      <c r="H14" s="168"/>
      <c r="I14" s="124">
        <f t="shared" si="0"/>
        <v>0</v>
      </c>
      <c r="K14" s="169"/>
      <c r="L14" s="170"/>
      <c r="M14" s="125">
        <f t="shared" si="1"/>
        <v>0</v>
      </c>
      <c r="N14" s="151" t="b">
        <v>0</v>
      </c>
      <c r="P14" s="74">
        <f t="shared" si="2"/>
        <v>0</v>
      </c>
      <c r="R14" s="171"/>
    </row>
    <row r="15" spans="1:18" s="5" customFormat="1" ht="25.35" customHeight="1" thickTop="1" thickBot="1">
      <c r="B15" s="46" t="b">
        <v>1</v>
      </c>
      <c r="C15" s="87"/>
      <c r="D15" s="174"/>
      <c r="F15" s="166"/>
      <c r="G15" s="167"/>
      <c r="H15" s="168"/>
      <c r="I15" s="124">
        <f t="shared" si="0"/>
        <v>0</v>
      </c>
      <c r="K15" s="169"/>
      <c r="L15" s="170"/>
      <c r="M15" s="125">
        <f t="shared" si="1"/>
        <v>0</v>
      </c>
      <c r="N15" s="151" t="b">
        <v>0</v>
      </c>
      <c r="P15" s="74">
        <f t="shared" si="2"/>
        <v>0</v>
      </c>
      <c r="R15" s="171"/>
    </row>
    <row r="16" spans="1:18" s="5" customFormat="1" ht="25.35" customHeight="1" thickTop="1" thickBot="1">
      <c r="B16" s="46" t="b">
        <v>1</v>
      </c>
      <c r="C16" s="89"/>
      <c r="D16" s="176"/>
      <c r="F16" s="166"/>
      <c r="G16" s="167"/>
      <c r="H16" s="168"/>
      <c r="I16" s="124">
        <f t="shared" si="0"/>
        <v>0</v>
      </c>
      <c r="K16" s="169"/>
      <c r="L16" s="170"/>
      <c r="M16" s="125">
        <f t="shared" si="1"/>
        <v>0</v>
      </c>
      <c r="N16" s="151" t="b">
        <v>0</v>
      </c>
      <c r="P16" s="74">
        <f t="shared" si="2"/>
        <v>0</v>
      </c>
      <c r="R16" s="171"/>
    </row>
    <row r="17" spans="2:18" s="5" customFormat="1" ht="25.35" customHeight="1" thickTop="1" thickBot="1">
      <c r="B17" s="46" t="b">
        <v>1</v>
      </c>
      <c r="C17" s="143"/>
      <c r="D17" s="177"/>
      <c r="F17" s="166"/>
      <c r="G17" s="167"/>
      <c r="H17" s="168"/>
      <c r="I17" s="124">
        <v>0</v>
      </c>
      <c r="K17" s="169"/>
      <c r="L17" s="170"/>
      <c r="M17" s="125">
        <f t="shared" si="1"/>
        <v>0</v>
      </c>
      <c r="N17" s="151" t="b">
        <v>0</v>
      </c>
      <c r="P17" s="74">
        <f t="shared" si="2"/>
        <v>0</v>
      </c>
      <c r="R17" s="171"/>
    </row>
    <row r="18" spans="2:18" s="5" customFormat="1" ht="25.35" customHeight="1" thickTop="1" thickBot="1">
      <c r="B18" s="46" t="b">
        <v>1</v>
      </c>
      <c r="C18" s="88"/>
      <c r="D18" s="175"/>
      <c r="F18" s="166"/>
      <c r="G18" s="167"/>
      <c r="H18" s="168"/>
      <c r="I18" s="124">
        <f t="shared" ref="I18:I26" si="3">(F18*H18)</f>
        <v>0</v>
      </c>
      <c r="K18" s="169"/>
      <c r="L18" s="170"/>
      <c r="M18" s="125">
        <f t="shared" si="1"/>
        <v>0</v>
      </c>
      <c r="N18" s="151" t="b">
        <v>0</v>
      </c>
      <c r="P18" s="74">
        <f t="shared" si="2"/>
        <v>0</v>
      </c>
      <c r="R18" s="171"/>
    </row>
    <row r="19" spans="2:18" s="5" customFormat="1" ht="25.35" customHeight="1" thickTop="1" thickBot="1">
      <c r="B19" s="46" t="b">
        <v>1</v>
      </c>
      <c r="C19" s="89"/>
      <c r="D19" s="176"/>
      <c r="F19" s="166"/>
      <c r="G19" s="167"/>
      <c r="H19" s="168"/>
      <c r="I19" s="124">
        <f t="shared" si="3"/>
        <v>0</v>
      </c>
      <c r="K19" s="169"/>
      <c r="L19" s="170"/>
      <c r="M19" s="125">
        <f t="shared" si="1"/>
        <v>0</v>
      </c>
      <c r="N19" s="151" t="b">
        <v>0</v>
      </c>
      <c r="P19" s="74">
        <f t="shared" si="2"/>
        <v>0</v>
      </c>
      <c r="R19" s="171"/>
    </row>
    <row r="20" spans="2:18" s="5" customFormat="1" ht="25.35" customHeight="1" thickTop="1" thickBot="1">
      <c r="B20" s="46" t="b">
        <v>1</v>
      </c>
      <c r="C20" s="89"/>
      <c r="D20" s="176"/>
      <c r="F20" s="166"/>
      <c r="G20" s="167"/>
      <c r="H20" s="168"/>
      <c r="I20" s="124">
        <f t="shared" si="3"/>
        <v>0</v>
      </c>
      <c r="K20" s="169"/>
      <c r="L20" s="170"/>
      <c r="M20" s="125">
        <f t="shared" si="1"/>
        <v>0</v>
      </c>
      <c r="N20" s="151" t="b">
        <v>0</v>
      </c>
      <c r="P20" s="74">
        <f t="shared" si="2"/>
        <v>0</v>
      </c>
      <c r="R20" s="171"/>
    </row>
    <row r="21" spans="2:18" s="5" customFormat="1" ht="25.35" customHeight="1" thickTop="1" thickBot="1">
      <c r="B21" s="46" t="b">
        <v>1</v>
      </c>
      <c r="C21" s="89"/>
      <c r="D21" s="176"/>
      <c r="F21" s="166"/>
      <c r="G21" s="167"/>
      <c r="H21" s="168"/>
      <c r="I21" s="124">
        <f t="shared" si="3"/>
        <v>0</v>
      </c>
      <c r="K21" s="169"/>
      <c r="L21" s="170"/>
      <c r="M21" s="125">
        <f t="shared" si="1"/>
        <v>0</v>
      </c>
      <c r="N21" s="151" t="b">
        <v>0</v>
      </c>
      <c r="P21" s="74">
        <f t="shared" si="2"/>
        <v>0</v>
      </c>
      <c r="R21" s="171"/>
    </row>
    <row r="22" spans="2:18" s="5" customFormat="1" ht="25.35" customHeight="1" thickTop="1" thickBot="1">
      <c r="B22" s="46" t="b">
        <v>1</v>
      </c>
      <c r="C22" s="404" t="s">
        <v>260</v>
      </c>
      <c r="D22" s="405"/>
      <c r="F22" s="166"/>
      <c r="G22" s="167"/>
      <c r="H22" s="168"/>
      <c r="I22" s="124">
        <f t="shared" si="3"/>
        <v>0</v>
      </c>
      <c r="K22" s="169"/>
      <c r="L22" s="170"/>
      <c r="M22" s="125">
        <f t="shared" si="1"/>
        <v>0</v>
      </c>
      <c r="N22" s="151" t="b">
        <v>0</v>
      </c>
      <c r="P22" s="74">
        <f t="shared" si="2"/>
        <v>0</v>
      </c>
      <c r="R22" s="171"/>
    </row>
    <row r="23" spans="2:18" s="5" customFormat="1" ht="25.35" customHeight="1" thickTop="1" thickBot="1">
      <c r="B23" s="46" t="b">
        <v>1</v>
      </c>
      <c r="C23" s="404" t="s">
        <v>260</v>
      </c>
      <c r="D23" s="405"/>
      <c r="F23" s="166"/>
      <c r="G23" s="167"/>
      <c r="H23" s="168"/>
      <c r="I23" s="124">
        <f t="shared" si="3"/>
        <v>0</v>
      </c>
      <c r="K23" s="169"/>
      <c r="L23" s="170"/>
      <c r="M23" s="125">
        <f t="shared" si="1"/>
        <v>0</v>
      </c>
      <c r="N23" s="151" t="b">
        <v>0</v>
      </c>
      <c r="P23" s="74">
        <f t="shared" si="2"/>
        <v>0</v>
      </c>
      <c r="R23" s="171"/>
    </row>
    <row r="24" spans="2:18" s="5" customFormat="1" ht="27.6" customHeight="1" thickTop="1" thickBot="1">
      <c r="B24" s="46" t="b">
        <v>1</v>
      </c>
      <c r="C24" s="404" t="s">
        <v>260</v>
      </c>
      <c r="D24" s="405"/>
      <c r="F24" s="166"/>
      <c r="G24" s="167"/>
      <c r="H24" s="168"/>
      <c r="I24" s="124">
        <f t="shared" si="3"/>
        <v>0</v>
      </c>
      <c r="K24" s="169"/>
      <c r="L24" s="170"/>
      <c r="M24" s="125">
        <f t="shared" si="1"/>
        <v>0</v>
      </c>
      <c r="N24" s="151" t="b">
        <v>0</v>
      </c>
      <c r="P24" s="74">
        <f t="shared" si="2"/>
        <v>0</v>
      </c>
      <c r="R24" s="171"/>
    </row>
    <row r="25" spans="2:18" s="5" customFormat="1" ht="25.35" customHeight="1" thickTop="1" thickBot="1">
      <c r="B25" s="46" t="b">
        <v>1</v>
      </c>
      <c r="C25" s="404" t="s">
        <v>260</v>
      </c>
      <c r="D25" s="405"/>
      <c r="F25" s="166"/>
      <c r="G25" s="167"/>
      <c r="H25" s="168"/>
      <c r="I25" s="124">
        <f t="shared" si="3"/>
        <v>0</v>
      </c>
      <c r="K25" s="169"/>
      <c r="L25" s="170"/>
      <c r="M25" s="125">
        <f t="shared" si="1"/>
        <v>0</v>
      </c>
      <c r="N25" s="151" t="b">
        <v>0</v>
      </c>
      <c r="P25" s="74">
        <f t="shared" si="2"/>
        <v>0</v>
      </c>
      <c r="R25" s="171"/>
    </row>
    <row r="26" spans="2:18" s="5" customFormat="1" ht="25.35" customHeight="1" thickTop="1" thickBot="1">
      <c r="B26" s="46" t="b">
        <v>1</v>
      </c>
      <c r="C26" s="404" t="s">
        <v>260</v>
      </c>
      <c r="D26" s="405"/>
      <c r="F26" s="166"/>
      <c r="G26" s="167"/>
      <c r="H26" s="168"/>
      <c r="I26" s="125">
        <f t="shared" si="3"/>
        <v>0</v>
      </c>
      <c r="K26" s="169"/>
      <c r="L26" s="170"/>
      <c r="M26" s="125">
        <f t="shared" si="1"/>
        <v>0</v>
      </c>
      <c r="N26" s="151" t="b">
        <v>0</v>
      </c>
      <c r="P26" s="74">
        <f t="shared" si="2"/>
        <v>0</v>
      </c>
      <c r="R26" s="171"/>
    </row>
    <row r="27" spans="2:18" s="5" customFormat="1" ht="5.25" customHeight="1" thickTop="1" thickBot="1">
      <c r="N27" s="8"/>
      <c r="P27" s="8"/>
    </row>
    <row r="28" spans="2:18" s="9" customFormat="1" ht="25.9" customHeight="1" thickTop="1" thickBot="1">
      <c r="B28" s="432" t="s">
        <v>261</v>
      </c>
      <c r="C28" s="432"/>
      <c r="D28" s="432"/>
      <c r="E28" s="155"/>
      <c r="F28" s="435" t="s">
        <v>262</v>
      </c>
      <c r="G28" s="435"/>
      <c r="H28" s="435"/>
      <c r="I28" s="158">
        <f>SUMIFS(I$12:I$26,$B$12:$B$26,TRUE)</f>
        <v>256000</v>
      </c>
      <c r="J28" s="159"/>
      <c r="K28" s="435" t="s">
        <v>263</v>
      </c>
      <c r="L28" s="436"/>
      <c r="M28" s="437">
        <f>SUM(M29:N30)</f>
        <v>0</v>
      </c>
      <c r="N28" s="438"/>
      <c r="O28" s="155"/>
      <c r="P28" s="421">
        <f>I28+M28+I29+I30</f>
        <v>306560</v>
      </c>
    </row>
    <row r="29" spans="2:18" s="9" customFormat="1" ht="19.899999999999999" customHeight="1" thickTop="1" thickBot="1">
      <c r="B29" s="433"/>
      <c r="C29" s="433"/>
      <c r="D29" s="433"/>
      <c r="F29" s="46" t="b">
        <v>1</v>
      </c>
      <c r="G29" s="160" t="str">
        <f>"AVSKRIVNING (5ÅR, "&amp;val_arsranta*100&amp;"%)"</f>
        <v>AVSKRIVNING (5ÅR, 5,5%)</v>
      </c>
      <c r="H29" s="160"/>
      <c r="I29" s="161">
        <f>IF(F29,(val_arsranta*5*SUMIFS(I$12:I$26,$B$12:$B$26,TRUE))/2,0)</f>
        <v>35200</v>
      </c>
      <c r="J29" s="162"/>
      <c r="K29" s="424" t="s">
        <v>264</v>
      </c>
      <c r="L29" s="425"/>
      <c r="M29" s="426">
        <f>SUMIFS(M$12:M$26,$B$12:$B$26,TRUE,$N$12:$N$26,FALSE)</f>
        <v>0</v>
      </c>
      <c r="N29" s="427"/>
      <c r="P29" s="422"/>
    </row>
    <row r="30" spans="2:18" s="9" customFormat="1" ht="19.899999999999999" customHeight="1">
      <c r="B30" s="434"/>
      <c r="C30" s="434"/>
      <c r="D30" s="434"/>
      <c r="E30" s="156"/>
      <c r="F30" s="157" t="b">
        <v>1</v>
      </c>
      <c r="G30" s="163" t="str">
        <f>"UNDERHÅLL (4ÅR, "&amp;val_underhall_pct*100&amp;"%)"</f>
        <v>UNDERHÅLL (4ÅR, 3%)</v>
      </c>
      <c r="H30" s="163"/>
      <c r="I30" s="164">
        <f>IF(F30,(val_underhall_pct*4*SUMIFS(I$12:I$26,$B$12:$B$26,TRUE))/2,0)</f>
        <v>15360</v>
      </c>
      <c r="J30" s="165"/>
      <c r="K30" s="428" t="s">
        <v>265</v>
      </c>
      <c r="L30" s="429"/>
      <c r="M30" s="430">
        <f>SUMIFS(M$12:M$26,$B$12:$B$26,TRUE,$N$12:$N$26,TRUE)*5</f>
        <v>0</v>
      </c>
      <c r="N30" s="431"/>
      <c r="O30" s="156"/>
      <c r="P30" s="423"/>
    </row>
    <row r="31" spans="2:18" s="5" customFormat="1" ht="9.6" customHeight="1">
      <c r="N31" s="154"/>
      <c r="P31" s="154"/>
    </row>
    <row r="32" spans="2:18" ht="25.35" customHeight="1"/>
    <row r="33" ht="25.35" customHeight="1"/>
    <row r="34" ht="25.35" customHeight="1"/>
    <row r="35" ht="25.35" customHeight="1"/>
    <row r="36" ht="25.35" customHeight="1"/>
    <row r="37" ht="25.35" customHeight="1"/>
    <row r="38" ht="25.35" customHeight="1"/>
    <row r="39" ht="25.35" customHeight="1"/>
    <row r="40" ht="25.35" customHeight="1"/>
    <row r="41" ht="25.35" customHeight="1"/>
    <row r="42" ht="25.35" customHeight="1"/>
    <row r="43" ht="25.35" customHeight="1"/>
    <row r="44" ht="25.35" customHeight="1"/>
    <row r="45" ht="25.35" customHeight="1"/>
    <row r="46" ht="25.35" customHeight="1"/>
    <row r="47" ht="25.35" customHeight="1"/>
    <row r="48" ht="25.35" customHeight="1"/>
    <row r="49" ht="25.35" customHeight="1"/>
    <row r="50" ht="25.35" customHeight="1"/>
    <row r="51" ht="25.35" customHeight="1"/>
    <row r="52" ht="25.35" customHeight="1"/>
    <row r="53" ht="25.35" customHeight="1"/>
    <row r="54" ht="25.35" customHeight="1"/>
    <row r="55" ht="25.35" customHeight="1"/>
    <row r="56" ht="25.35" customHeight="1"/>
    <row r="57" ht="25.35" customHeight="1"/>
    <row r="58" ht="25.35" customHeight="1"/>
    <row r="59" ht="25.35" customHeight="1"/>
    <row r="60" ht="25.35" customHeight="1"/>
    <row r="61" ht="25.35" customHeight="1"/>
    <row r="62" ht="25.35" customHeight="1"/>
    <row r="63" ht="25.35" customHeight="1"/>
    <row r="64" ht="25.35" customHeight="1"/>
    <row r="65" ht="25.35" customHeight="1"/>
    <row r="66" ht="25.35" customHeight="1"/>
    <row r="67" ht="25.35" customHeight="1"/>
    <row r="68" ht="25.35" customHeight="1"/>
    <row r="69" ht="25.35" customHeight="1"/>
    <row r="70" ht="25.35" customHeight="1"/>
    <row r="71" ht="25.35" customHeight="1"/>
    <row r="72" ht="25.35" customHeight="1"/>
    <row r="73" ht="25.35" customHeight="1"/>
    <row r="74" ht="25.35" customHeight="1"/>
    <row r="75" ht="25.35" customHeight="1"/>
    <row r="76" ht="25.35" customHeight="1"/>
    <row r="77" ht="25.35" customHeight="1"/>
    <row r="78" ht="25.35" customHeight="1"/>
    <row r="79" ht="25.35" customHeight="1"/>
    <row r="80" ht="25.35" customHeight="1"/>
    <row r="81" ht="25.35" customHeight="1"/>
    <row r="82" ht="25.35" customHeight="1"/>
    <row r="83" ht="25.35" customHeight="1"/>
    <row r="84" ht="25.35" customHeight="1"/>
    <row r="85" ht="25.35" customHeight="1"/>
    <row r="86" ht="25.35" customHeight="1"/>
  </sheetData>
  <sheetProtection sheet="1" objects="1" scenarios="1"/>
  <dataConsolidate/>
  <mergeCells count="22">
    <mergeCell ref="P8:P9"/>
    <mergeCell ref="R8:R9"/>
    <mergeCell ref="M28:N28"/>
    <mergeCell ref="P28:P30"/>
    <mergeCell ref="C25:D25"/>
    <mergeCell ref="C26:D26"/>
    <mergeCell ref="B28:D30"/>
    <mergeCell ref="F28:H28"/>
    <mergeCell ref="K28:L28"/>
    <mergeCell ref="K29:L29"/>
    <mergeCell ref="C22:D22"/>
    <mergeCell ref="C23:D23"/>
    <mergeCell ref="C24:D24"/>
    <mergeCell ref="M29:N29"/>
    <mergeCell ref="K30:L30"/>
    <mergeCell ref="M30:N30"/>
    <mergeCell ref="K5:M5"/>
    <mergeCell ref="B6:I6"/>
    <mergeCell ref="K6:M6"/>
    <mergeCell ref="B8:C8"/>
    <mergeCell ref="F8:I8"/>
    <mergeCell ref="K8:N8"/>
  </mergeCells>
  <conditionalFormatting sqref="B12:B26">
    <cfRule type="expression" dxfId="72" priority="7" stopIfTrue="1">
      <formula>$B12=FALSE</formula>
    </cfRule>
  </conditionalFormatting>
  <conditionalFormatting sqref="C22:C26">
    <cfRule type="expression" dxfId="71" priority="5">
      <formula>$B22=FALSE</formula>
    </cfRule>
  </conditionalFormatting>
  <conditionalFormatting sqref="C12:D21">
    <cfRule type="expression" dxfId="70" priority="3">
      <formula>$B12=FALSE</formula>
    </cfRule>
  </conditionalFormatting>
  <conditionalFormatting sqref="F29:F30">
    <cfRule type="expression" dxfId="69" priority="14" stopIfTrue="1">
      <formula>$F29=FALSE</formula>
    </cfRule>
  </conditionalFormatting>
  <conditionalFormatting sqref="F12:H26">
    <cfRule type="expression" dxfId="68" priority="4">
      <formula>$B12=FALSE</formula>
    </cfRule>
  </conditionalFormatting>
  <conditionalFormatting sqref="F14:L26">
    <cfRule type="expression" dxfId="67" priority="6">
      <formula>$B14=FALSE</formula>
    </cfRule>
  </conditionalFormatting>
  <conditionalFormatting sqref="G29:G30">
    <cfRule type="expression" dxfId="66" priority="8">
      <formula>$F29=FALSE</formula>
    </cfRule>
  </conditionalFormatting>
  <conditionalFormatting sqref="H29:H30">
    <cfRule type="expression" dxfId="65" priority="15">
      <formula>$F29=FALSE</formula>
    </cfRule>
  </conditionalFormatting>
  <conditionalFormatting sqref="I29:I30">
    <cfRule type="expression" dxfId="64" priority="9">
      <formula>$F29=FALSE</formula>
    </cfRule>
  </conditionalFormatting>
  <conditionalFormatting sqref="I12:L13">
    <cfRule type="expression" dxfId="63" priority="2">
      <formula>$B12=FALSE</formula>
    </cfRule>
  </conditionalFormatting>
  <conditionalFormatting sqref="M12:P26">
    <cfRule type="expression" dxfId="62" priority="1">
      <formula>$B12=FALSE</formula>
    </cfRule>
  </conditionalFormatting>
  <conditionalFormatting sqref="R12:R26">
    <cfRule type="expression" dxfId="61" priority="10">
      <formula>$B12=FALSE</formula>
    </cfRule>
  </conditionalFormatting>
  <dataValidations count="1">
    <dataValidation type="list" errorStyle="information" allowBlank="1" showInputMessage="1" sqref="G12:G27" xr:uid="{EB7E3FAD-34A4-493E-A6EA-63443FF7ACAF}">
      <formula1>lista_enheter</formula1>
    </dataValidation>
  </dataValidations>
  <hyperlinks>
    <hyperlink ref="B2" location="FRÅGEFORMULÄR!B2" display="TILLBAKA" xr:uid="{F27354CB-4C22-4E46-A9BD-E4D94161B278}"/>
  </hyperlinks>
  <printOptions horizontalCentered="1"/>
  <pageMargins left="0.23622047244094491" right="0.23622047244094491" top="0.74803149606299213" bottom="0.74803149606299213" header="0.31496062992125984" footer="0.31496062992125984"/>
  <pageSetup scale="56"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E6017-E4D8-41EB-B754-5E820AE7201C}">
  <sheetPr codeName="Blad6">
    <tabColor theme="7" tint="-0.499984740745262"/>
    <pageSetUpPr autoPageBreaks="0" fitToPage="1"/>
  </sheetPr>
  <dimension ref="A1:R91"/>
  <sheetViews>
    <sheetView showGridLines="0" showRowColHeaders="0" zoomScaleNormal="100" workbookViewId="0">
      <pane ySplit="10" topLeftCell="A11" activePane="bottomLeft" state="frozen"/>
      <selection activeCell="M31" sqref="M31"/>
      <selection pane="bottomLeft" activeCell="C12" sqref="C12"/>
    </sheetView>
  </sheetViews>
  <sheetFormatPr defaultColWidth="9.140625" defaultRowHeight="15"/>
  <cols>
    <col min="1" max="1" width="6.7109375" style="4" customWidth="1"/>
    <col min="2" max="2" width="7.28515625" style="4" customWidth="1"/>
    <col min="3" max="3" width="21.28515625" style="4" customWidth="1"/>
    <col min="4" max="4" width="23.42578125" style="4" customWidth="1"/>
    <col min="5" max="5" width="1" style="4" customWidth="1"/>
    <col min="6" max="6" width="6" style="4" customWidth="1"/>
    <col min="7" max="7" width="6.42578125" style="4" customWidth="1"/>
    <col min="8" max="8" width="15.28515625" style="4" customWidth="1"/>
    <col min="9" max="9" width="14.140625" style="4" customWidth="1"/>
    <col min="10" max="10" width="1.140625" style="4" customWidth="1"/>
    <col min="11" max="11" width="10.5703125" style="4" customWidth="1"/>
    <col min="12" max="12" width="12.7109375" style="4" customWidth="1"/>
    <col min="13" max="13" width="12.140625" style="4" customWidth="1"/>
    <col min="14" max="14" width="6" style="4" customWidth="1"/>
    <col min="15" max="15" width="1.42578125" style="4" customWidth="1"/>
    <col min="16" max="16" width="17.140625" style="4" customWidth="1"/>
    <col min="17" max="17" width="1.140625" style="4" customWidth="1"/>
    <col min="18" max="18" width="46.42578125" style="4" customWidth="1"/>
    <col min="19" max="16384" width="9.140625" style="4"/>
  </cols>
  <sheetData>
    <row r="1" spans="1:18" s="68" customFormat="1" ht="33.6" customHeight="1">
      <c r="A1" s="150" t="s">
        <v>343</v>
      </c>
      <c r="B1" s="38" t="s">
        <v>82</v>
      </c>
      <c r="C1" s="40"/>
      <c r="D1" s="40"/>
      <c r="E1" s="39"/>
      <c r="F1" s="117"/>
      <c r="G1" s="39"/>
      <c r="H1" s="39"/>
      <c r="I1" s="39"/>
      <c r="J1" s="39"/>
      <c r="K1" s="39"/>
      <c r="L1" s="39"/>
      <c r="M1" s="39"/>
      <c r="N1" s="39"/>
      <c r="O1" s="39"/>
      <c r="P1" s="40"/>
      <c r="Q1" s="40"/>
      <c r="R1" s="40"/>
    </row>
    <row r="2" spans="1:18" s="69" customFormat="1" ht="15.75" customHeight="1">
      <c r="A2" s="121"/>
      <c r="B2" s="70" t="s">
        <v>67</v>
      </c>
      <c r="C2" s="118"/>
      <c r="D2" s="118"/>
      <c r="E2" s="119"/>
      <c r="F2" s="120"/>
      <c r="G2" s="119"/>
      <c r="H2" s="119"/>
      <c r="I2" s="119"/>
      <c r="J2" s="119"/>
      <c r="K2" s="119"/>
      <c r="L2" s="119"/>
      <c r="M2" s="119"/>
      <c r="N2" s="119"/>
      <c r="O2" s="119"/>
      <c r="P2" s="121"/>
      <c r="Q2" s="121"/>
      <c r="R2" s="121"/>
    </row>
    <row r="3" spans="1:18" s="41" customFormat="1" ht="4.5" customHeight="1"/>
    <row r="4" spans="1:18" ht="12.75" customHeight="1"/>
    <row r="5" spans="1:18" s="33" customFormat="1" ht="15.6" customHeight="1">
      <c r="B5" s="34" t="s">
        <v>243</v>
      </c>
      <c r="K5" s="407" t="s">
        <v>244</v>
      </c>
      <c r="L5" s="407"/>
      <c r="M5" s="407"/>
      <c r="N5" s="35"/>
      <c r="O5" s="35"/>
      <c r="P5" s="35" t="s">
        <v>245</v>
      </c>
    </row>
    <row r="6" spans="1:18" ht="29.1" customHeight="1">
      <c r="B6" s="408" t="s">
        <v>344</v>
      </c>
      <c r="C6" s="408"/>
      <c r="D6" s="408"/>
      <c r="E6" s="408"/>
      <c r="F6" s="408"/>
      <c r="G6" s="408"/>
      <c r="H6" s="408"/>
      <c r="I6" s="408"/>
      <c r="K6" s="409"/>
      <c r="L6" s="409"/>
      <c r="M6" s="409"/>
      <c r="N6" s="153"/>
      <c r="O6" s="2"/>
      <c r="P6" s="45"/>
    </row>
    <row r="7" spans="1:18" ht="10.35" customHeight="1" thickBot="1"/>
    <row r="8" spans="1:18" s="10" customFormat="1" ht="24.75" customHeight="1" thickTop="1">
      <c r="B8" s="410" t="s">
        <v>43</v>
      </c>
      <c r="C8" s="411"/>
      <c r="D8" s="83"/>
      <c r="E8" s="71"/>
      <c r="F8" s="412" t="s">
        <v>58</v>
      </c>
      <c r="G8" s="413"/>
      <c r="H8" s="413"/>
      <c r="I8" s="414"/>
      <c r="J8" s="71"/>
      <c r="K8" s="415" t="s">
        <v>59</v>
      </c>
      <c r="L8" s="416"/>
      <c r="M8" s="416"/>
      <c r="N8" s="417"/>
      <c r="O8" s="71"/>
      <c r="P8" s="418" t="s">
        <v>247</v>
      </c>
      <c r="Q8" s="71"/>
      <c r="R8" s="420" t="s">
        <v>248</v>
      </c>
    </row>
    <row r="9" spans="1:18" s="36" customFormat="1" ht="14.85" customHeight="1">
      <c r="B9" s="42" t="s">
        <v>249</v>
      </c>
      <c r="C9" s="85" t="s">
        <v>250</v>
      </c>
      <c r="D9" s="85" t="s">
        <v>251</v>
      </c>
      <c r="E9" s="37"/>
      <c r="F9" s="42" t="s">
        <v>252</v>
      </c>
      <c r="G9" s="43" t="s">
        <v>253</v>
      </c>
      <c r="H9" s="43" t="s">
        <v>254</v>
      </c>
      <c r="I9" s="44" t="s">
        <v>255</v>
      </c>
      <c r="J9" s="37"/>
      <c r="K9" s="42" t="s">
        <v>256</v>
      </c>
      <c r="L9" s="43" t="s">
        <v>257</v>
      </c>
      <c r="M9" s="43" t="s">
        <v>255</v>
      </c>
      <c r="N9" s="44" t="s">
        <v>258</v>
      </c>
      <c r="O9" s="37"/>
      <c r="P9" s="419"/>
      <c r="R9" s="420"/>
    </row>
    <row r="10" spans="1:18" s="6" customFormat="1" ht="4.5" customHeight="1">
      <c r="B10" s="122"/>
      <c r="C10" s="123"/>
      <c r="D10" s="123"/>
      <c r="E10" s="5"/>
      <c r="F10" s="122"/>
      <c r="G10" s="122"/>
      <c r="H10" s="122"/>
      <c r="I10" s="122"/>
      <c r="K10" s="122"/>
      <c r="L10" s="122"/>
      <c r="M10" s="122"/>
      <c r="N10" s="122"/>
      <c r="P10" s="122"/>
      <c r="R10" s="4"/>
    </row>
    <row r="11" spans="1:18" s="5" customFormat="1" ht="9.75" customHeight="1" thickBot="1">
      <c r="B11" s="7"/>
      <c r="C11" s="333"/>
      <c r="D11" s="333"/>
    </row>
    <row r="12" spans="1:18" s="5" customFormat="1" ht="25.35" customHeight="1" thickTop="1" thickBot="1">
      <c r="B12" s="46" t="b">
        <v>1</v>
      </c>
      <c r="C12" s="86" t="s">
        <v>288</v>
      </c>
      <c r="D12" s="173" t="s">
        <v>345</v>
      </c>
      <c r="F12" s="166"/>
      <c r="G12" s="167"/>
      <c r="H12" s="168"/>
      <c r="I12" s="124">
        <f t="shared" ref="I12:I26" si="0">(F12*H12)</f>
        <v>0</v>
      </c>
      <c r="K12" s="169">
        <v>25</v>
      </c>
      <c r="L12" s="170">
        <v>350</v>
      </c>
      <c r="M12" s="125">
        <f t="shared" ref="M12:M26" si="1">L12*K12</f>
        <v>8750</v>
      </c>
      <c r="N12" s="151" t="b">
        <v>1</v>
      </c>
      <c r="P12" s="74">
        <f t="shared" ref="P12:P26" si="2">I12+M12</f>
        <v>8750</v>
      </c>
      <c r="R12" s="171"/>
    </row>
    <row r="13" spans="1:18" s="5" customFormat="1" ht="25.35" customHeight="1" thickTop="1" thickBot="1">
      <c r="B13" s="46" t="b">
        <v>1</v>
      </c>
      <c r="C13" s="87" t="s">
        <v>284</v>
      </c>
      <c r="D13" s="174" t="s">
        <v>285</v>
      </c>
      <c r="F13" s="166">
        <v>1</v>
      </c>
      <c r="G13" s="167" t="s">
        <v>276</v>
      </c>
      <c r="H13" s="168">
        <v>43600</v>
      </c>
      <c r="I13" s="124">
        <f t="shared" si="0"/>
        <v>43600</v>
      </c>
      <c r="K13" s="169"/>
      <c r="L13" s="170"/>
      <c r="M13" s="125">
        <f t="shared" si="1"/>
        <v>0</v>
      </c>
      <c r="N13" s="151" t="b">
        <v>0</v>
      </c>
      <c r="P13" s="74">
        <f t="shared" si="2"/>
        <v>43600</v>
      </c>
      <c r="R13" s="171"/>
    </row>
    <row r="14" spans="1:18" s="5" customFormat="1" ht="25.35" customHeight="1" thickTop="1" thickBot="1">
      <c r="B14" s="46" t="b">
        <v>1</v>
      </c>
      <c r="C14" s="86" t="s">
        <v>286</v>
      </c>
      <c r="D14" s="173" t="s">
        <v>287</v>
      </c>
      <c r="F14" s="166">
        <v>3</v>
      </c>
      <c r="G14" s="167" t="s">
        <v>276</v>
      </c>
      <c r="H14" s="168">
        <v>540</v>
      </c>
      <c r="I14" s="124">
        <f t="shared" si="0"/>
        <v>1620</v>
      </c>
      <c r="K14" s="169"/>
      <c r="L14" s="170"/>
      <c r="M14" s="125">
        <f t="shared" si="1"/>
        <v>0</v>
      </c>
      <c r="N14" s="151" t="b">
        <v>0</v>
      </c>
      <c r="P14" s="74">
        <f t="shared" si="2"/>
        <v>1620</v>
      </c>
      <c r="R14" s="171"/>
    </row>
    <row r="15" spans="1:18" s="5" customFormat="1" ht="25.35" customHeight="1" thickTop="1" thickBot="1">
      <c r="B15" s="46" t="b">
        <v>1</v>
      </c>
      <c r="C15" s="87" t="s">
        <v>346</v>
      </c>
      <c r="D15" s="174" t="s">
        <v>347</v>
      </c>
      <c r="F15" s="166">
        <v>6</v>
      </c>
      <c r="G15" s="167" t="s">
        <v>276</v>
      </c>
      <c r="H15" s="168">
        <v>120</v>
      </c>
      <c r="I15" s="124">
        <f t="shared" si="0"/>
        <v>720</v>
      </c>
      <c r="K15" s="169"/>
      <c r="L15" s="170"/>
      <c r="M15" s="125">
        <f t="shared" si="1"/>
        <v>0</v>
      </c>
      <c r="N15" s="151" t="b">
        <v>0</v>
      </c>
      <c r="P15" s="74">
        <f t="shared" si="2"/>
        <v>720</v>
      </c>
      <c r="R15" s="171"/>
    </row>
    <row r="16" spans="1:18" s="5" customFormat="1" ht="25.35" customHeight="1" thickTop="1" thickBot="1">
      <c r="B16" s="46" t="b">
        <v>1</v>
      </c>
      <c r="C16" s="89"/>
      <c r="D16" s="176"/>
      <c r="F16" s="166"/>
      <c r="G16" s="167"/>
      <c r="H16" s="168"/>
      <c r="I16" s="124">
        <f t="shared" si="0"/>
        <v>0</v>
      </c>
      <c r="K16" s="169"/>
      <c r="L16" s="170"/>
      <c r="M16" s="125">
        <f t="shared" si="1"/>
        <v>0</v>
      </c>
      <c r="N16" s="151" t="b">
        <v>0</v>
      </c>
      <c r="P16" s="74">
        <f t="shared" si="2"/>
        <v>0</v>
      </c>
      <c r="R16" s="171"/>
    </row>
    <row r="17" spans="2:18" s="5" customFormat="1" ht="25.35" customHeight="1" thickTop="1" thickBot="1">
      <c r="B17" s="46" t="b">
        <v>1</v>
      </c>
      <c r="C17" s="143"/>
      <c r="D17" s="177"/>
      <c r="F17" s="166"/>
      <c r="G17" s="167"/>
      <c r="H17" s="168"/>
      <c r="I17" s="124">
        <f t="shared" si="0"/>
        <v>0</v>
      </c>
      <c r="K17" s="169"/>
      <c r="L17" s="170"/>
      <c r="M17" s="125">
        <f t="shared" si="1"/>
        <v>0</v>
      </c>
      <c r="N17" s="151" t="b">
        <v>0</v>
      </c>
      <c r="P17" s="74">
        <f t="shared" si="2"/>
        <v>0</v>
      </c>
      <c r="R17" s="171"/>
    </row>
    <row r="18" spans="2:18" s="5" customFormat="1" ht="25.35" customHeight="1" thickTop="1" thickBot="1">
      <c r="B18" s="46" t="b">
        <v>1</v>
      </c>
      <c r="C18" s="88"/>
      <c r="D18" s="175"/>
      <c r="F18" s="166"/>
      <c r="G18" s="167"/>
      <c r="H18" s="168"/>
      <c r="I18" s="124">
        <f t="shared" si="0"/>
        <v>0</v>
      </c>
      <c r="K18" s="169"/>
      <c r="L18" s="170"/>
      <c r="M18" s="125">
        <f t="shared" si="1"/>
        <v>0</v>
      </c>
      <c r="N18" s="151" t="b">
        <v>0</v>
      </c>
      <c r="P18" s="74">
        <f t="shared" si="2"/>
        <v>0</v>
      </c>
      <c r="R18" s="171"/>
    </row>
    <row r="19" spans="2:18" s="5" customFormat="1" ht="25.35" customHeight="1" thickTop="1" thickBot="1">
      <c r="B19" s="46" t="b">
        <v>1</v>
      </c>
      <c r="C19" s="89"/>
      <c r="D19" s="176"/>
      <c r="F19" s="166"/>
      <c r="G19" s="167"/>
      <c r="H19" s="168"/>
      <c r="I19" s="124">
        <f t="shared" si="0"/>
        <v>0</v>
      </c>
      <c r="K19" s="169"/>
      <c r="L19" s="170"/>
      <c r="M19" s="125">
        <f t="shared" si="1"/>
        <v>0</v>
      </c>
      <c r="N19" s="151" t="b">
        <v>0</v>
      </c>
      <c r="P19" s="74">
        <f t="shared" si="2"/>
        <v>0</v>
      </c>
      <c r="R19" s="171"/>
    </row>
    <row r="20" spans="2:18" s="5" customFormat="1" ht="25.35" customHeight="1" thickTop="1" thickBot="1">
      <c r="B20" s="46" t="b">
        <v>1</v>
      </c>
      <c r="C20" s="89"/>
      <c r="D20" s="176"/>
      <c r="F20" s="166"/>
      <c r="G20" s="167"/>
      <c r="H20" s="168"/>
      <c r="I20" s="124">
        <f t="shared" si="0"/>
        <v>0</v>
      </c>
      <c r="K20" s="169"/>
      <c r="L20" s="170"/>
      <c r="M20" s="125">
        <f t="shared" si="1"/>
        <v>0</v>
      </c>
      <c r="N20" s="151" t="b">
        <v>0</v>
      </c>
      <c r="P20" s="74">
        <f t="shared" si="2"/>
        <v>0</v>
      </c>
      <c r="R20" s="171"/>
    </row>
    <row r="21" spans="2:18" s="5" customFormat="1" ht="25.35" customHeight="1" thickTop="1" thickBot="1">
      <c r="B21" s="46" t="b">
        <v>1</v>
      </c>
      <c r="C21" s="89"/>
      <c r="D21" s="176"/>
      <c r="F21" s="166"/>
      <c r="G21" s="167"/>
      <c r="H21" s="168"/>
      <c r="I21" s="124">
        <f t="shared" si="0"/>
        <v>0</v>
      </c>
      <c r="K21" s="169"/>
      <c r="L21" s="170"/>
      <c r="M21" s="125">
        <f t="shared" si="1"/>
        <v>0</v>
      </c>
      <c r="N21" s="151" t="b">
        <v>0</v>
      </c>
      <c r="P21" s="74">
        <f t="shared" si="2"/>
        <v>0</v>
      </c>
      <c r="R21" s="171"/>
    </row>
    <row r="22" spans="2:18" s="5" customFormat="1" ht="25.35" customHeight="1" thickTop="1" thickBot="1">
      <c r="B22" s="46" t="b">
        <v>1</v>
      </c>
      <c r="C22" s="404" t="s">
        <v>260</v>
      </c>
      <c r="D22" s="405"/>
      <c r="F22" s="166"/>
      <c r="G22" s="167"/>
      <c r="H22" s="168"/>
      <c r="I22" s="124">
        <f t="shared" si="0"/>
        <v>0</v>
      </c>
      <c r="K22" s="169"/>
      <c r="L22" s="170"/>
      <c r="M22" s="125">
        <f t="shared" si="1"/>
        <v>0</v>
      </c>
      <c r="N22" s="151" t="b">
        <v>0</v>
      </c>
      <c r="P22" s="74">
        <f t="shared" si="2"/>
        <v>0</v>
      </c>
      <c r="R22" s="171"/>
    </row>
    <row r="23" spans="2:18" s="5" customFormat="1" ht="25.35" customHeight="1" thickTop="1" thickBot="1">
      <c r="B23" s="46" t="b">
        <v>1</v>
      </c>
      <c r="C23" s="404" t="s">
        <v>260</v>
      </c>
      <c r="D23" s="405"/>
      <c r="F23" s="166"/>
      <c r="G23" s="167"/>
      <c r="H23" s="168"/>
      <c r="I23" s="124">
        <f t="shared" si="0"/>
        <v>0</v>
      </c>
      <c r="K23" s="169"/>
      <c r="L23" s="170"/>
      <c r="M23" s="125">
        <f t="shared" si="1"/>
        <v>0</v>
      </c>
      <c r="N23" s="151" t="b">
        <v>0</v>
      </c>
      <c r="P23" s="74">
        <f t="shared" si="2"/>
        <v>0</v>
      </c>
      <c r="R23" s="171"/>
    </row>
    <row r="24" spans="2:18" s="5" customFormat="1" ht="25.35" customHeight="1" thickTop="1" thickBot="1">
      <c r="B24" s="46" t="b">
        <v>1</v>
      </c>
      <c r="C24" s="404" t="s">
        <v>260</v>
      </c>
      <c r="D24" s="405"/>
      <c r="F24" s="166"/>
      <c r="G24" s="167"/>
      <c r="H24" s="168"/>
      <c r="I24" s="124">
        <f t="shared" si="0"/>
        <v>0</v>
      </c>
      <c r="K24" s="169"/>
      <c r="L24" s="170"/>
      <c r="M24" s="125">
        <f t="shared" si="1"/>
        <v>0</v>
      </c>
      <c r="N24" s="151" t="b">
        <v>0</v>
      </c>
      <c r="P24" s="74">
        <f t="shared" si="2"/>
        <v>0</v>
      </c>
      <c r="R24" s="171"/>
    </row>
    <row r="25" spans="2:18" s="5" customFormat="1" ht="25.35" customHeight="1" thickTop="1" thickBot="1">
      <c r="B25" s="46" t="b">
        <v>1</v>
      </c>
      <c r="C25" s="404" t="s">
        <v>260</v>
      </c>
      <c r="D25" s="405"/>
      <c r="F25" s="166"/>
      <c r="G25" s="167"/>
      <c r="H25" s="168"/>
      <c r="I25" s="124">
        <f t="shared" ref="I25" si="3">(F25*H25)</f>
        <v>0</v>
      </c>
      <c r="K25" s="169"/>
      <c r="L25" s="170"/>
      <c r="M25" s="125">
        <f t="shared" si="1"/>
        <v>0</v>
      </c>
      <c r="N25" s="151" t="b">
        <v>0</v>
      </c>
      <c r="P25" s="74">
        <f t="shared" si="2"/>
        <v>0</v>
      </c>
      <c r="R25" s="171"/>
    </row>
    <row r="26" spans="2:18" s="5" customFormat="1" ht="25.35" customHeight="1" thickTop="1" thickBot="1">
      <c r="B26" s="46" t="b">
        <v>1</v>
      </c>
      <c r="C26" s="404" t="s">
        <v>260</v>
      </c>
      <c r="D26" s="405"/>
      <c r="F26" s="166"/>
      <c r="G26" s="167"/>
      <c r="H26" s="168"/>
      <c r="I26" s="125">
        <f t="shared" si="0"/>
        <v>0</v>
      </c>
      <c r="K26" s="169"/>
      <c r="L26" s="170"/>
      <c r="M26" s="125">
        <f t="shared" si="1"/>
        <v>0</v>
      </c>
      <c r="N26" s="151" t="b">
        <v>0</v>
      </c>
      <c r="P26" s="74">
        <f t="shared" si="2"/>
        <v>0</v>
      </c>
      <c r="R26" s="171"/>
    </row>
    <row r="27" spans="2:18" s="5" customFormat="1" ht="5.25" customHeight="1" thickTop="1" thickBot="1">
      <c r="P27" s="8"/>
    </row>
    <row r="28" spans="2:18" s="9" customFormat="1" ht="25.15" customHeight="1" thickTop="1" thickBot="1">
      <c r="B28" s="432" t="s">
        <v>261</v>
      </c>
      <c r="C28" s="432"/>
      <c r="D28" s="432"/>
      <c r="E28" s="155"/>
      <c r="F28" s="435" t="s">
        <v>262</v>
      </c>
      <c r="G28" s="435"/>
      <c r="H28" s="435"/>
      <c r="I28" s="158">
        <f>SUMIFS(I$12:I$26,$B$12:$B$26,TRUE)</f>
        <v>45940</v>
      </c>
      <c r="J28" s="159"/>
      <c r="K28" s="435" t="s">
        <v>263</v>
      </c>
      <c r="L28" s="436"/>
      <c r="M28" s="437">
        <f>SUM(M29:N30)</f>
        <v>43750</v>
      </c>
      <c r="N28" s="438"/>
      <c r="O28" s="155"/>
      <c r="P28" s="421">
        <f>I28+M28</f>
        <v>89690</v>
      </c>
    </row>
    <row r="29" spans="2:18" s="5" customFormat="1" ht="19.899999999999999" customHeight="1" thickTop="1" thickBot="1">
      <c r="B29" s="433"/>
      <c r="C29" s="433"/>
      <c r="D29" s="433"/>
      <c r="E29" s="9"/>
      <c r="F29" s="46" t="b">
        <v>1</v>
      </c>
      <c r="G29" s="160" t="str">
        <f>"AVSKRIVNING (5ÅR, "&amp;val_arsranta*100&amp;"%)"</f>
        <v>AVSKRIVNING (5ÅR, 5,5%)</v>
      </c>
      <c r="H29" s="160"/>
      <c r="I29" s="161">
        <f>IF(F29,(val_arsranta*5*SUMIFS(I$12:I$26,$B$12:$B$26,TRUE))/2,0)</f>
        <v>6316.7500000000009</v>
      </c>
      <c r="J29" s="162"/>
      <c r="K29" s="424" t="s">
        <v>264</v>
      </c>
      <c r="L29" s="425"/>
      <c r="M29" s="426">
        <f>SUMIFS(M$12:M$26,$B$12:$B$26,TRUE,$N$12:$N$26,FALSE)</f>
        <v>0</v>
      </c>
      <c r="N29" s="427"/>
      <c r="O29" s="9"/>
      <c r="P29" s="422"/>
    </row>
    <row r="30" spans="2:18" s="5" customFormat="1" ht="19.899999999999999" customHeight="1">
      <c r="B30" s="434"/>
      <c r="C30" s="434"/>
      <c r="D30" s="434"/>
      <c r="E30" s="156"/>
      <c r="F30" s="157" t="b">
        <v>1</v>
      </c>
      <c r="G30" s="163" t="str">
        <f>"UNDERHÅLL (4ÅR, "&amp;val_underhall_pct*100&amp;"%)"</f>
        <v>UNDERHÅLL (4ÅR, 3%)</v>
      </c>
      <c r="H30" s="163"/>
      <c r="I30" s="164">
        <f>IF(F30,(val_underhall_pct*4*SUMIFS(I$12:I$26,$B$12:$B$26,TRUE))/2,0)</f>
        <v>2756.4</v>
      </c>
      <c r="J30" s="165"/>
      <c r="K30" s="428" t="s">
        <v>265</v>
      </c>
      <c r="L30" s="429"/>
      <c r="M30" s="430">
        <f>SUMIFS(M$12:M$26,$B$12:$B$26,TRUE,$N$12:$N$26,TRUE)*5</f>
        <v>43750</v>
      </c>
      <c r="N30" s="431"/>
      <c r="O30" s="156"/>
      <c r="P30" s="423"/>
    </row>
    <row r="31" spans="2:18" s="5" customFormat="1" ht="25.35" customHeight="1">
      <c r="B31" s="4"/>
      <c r="C31" s="4"/>
      <c r="D31" s="4"/>
      <c r="E31" s="4"/>
      <c r="F31" s="4"/>
      <c r="G31" s="4"/>
      <c r="H31" s="4"/>
      <c r="I31" s="4"/>
      <c r="J31" s="4"/>
      <c r="K31" s="4"/>
      <c r="L31" s="4"/>
      <c r="M31" s="4"/>
      <c r="N31" s="4"/>
      <c r="O31" s="4"/>
      <c r="P31" s="4"/>
      <c r="R31" s="72"/>
    </row>
    <row r="32" spans="2:18" s="5" customFormat="1" ht="25.35" customHeight="1">
      <c r="B32" s="4"/>
      <c r="C32" s="4"/>
      <c r="D32" s="4"/>
      <c r="E32" s="4"/>
      <c r="F32" s="4"/>
      <c r="G32" s="4"/>
      <c r="H32" s="4"/>
      <c r="I32" s="4"/>
      <c r="J32" s="4"/>
      <c r="K32" s="4"/>
      <c r="L32" s="4"/>
      <c r="M32" s="4"/>
      <c r="N32" s="4"/>
      <c r="O32" s="4"/>
      <c r="P32" s="4"/>
      <c r="R32" s="72"/>
    </row>
    <row r="33" spans="2:17" s="5" customFormat="1" ht="9.6" customHeight="1">
      <c r="B33" s="4"/>
      <c r="C33" s="4"/>
      <c r="D33" s="4"/>
      <c r="E33" s="4"/>
      <c r="F33" s="4"/>
      <c r="G33" s="4"/>
      <c r="H33" s="4"/>
      <c r="I33" s="4"/>
      <c r="J33" s="4"/>
      <c r="K33" s="4"/>
      <c r="L33" s="4"/>
      <c r="M33" s="4"/>
      <c r="N33" s="4"/>
      <c r="O33" s="4"/>
      <c r="P33" s="4"/>
    </row>
    <row r="34" spans="2:17" ht="29.25" customHeight="1">
      <c r="Q34" s="9"/>
    </row>
    <row r="35" spans="2:17" ht="25.35" customHeight="1"/>
    <row r="36" spans="2:17" ht="25.35" customHeight="1"/>
    <row r="37" spans="2:17" ht="25.35" customHeight="1"/>
    <row r="38" spans="2:17" ht="25.35" customHeight="1"/>
    <row r="39" spans="2:17" ht="25.35" customHeight="1"/>
    <row r="40" spans="2:17" ht="25.35" customHeight="1"/>
    <row r="41" spans="2:17" ht="25.35" customHeight="1"/>
    <row r="42" spans="2:17" ht="25.35" customHeight="1"/>
    <row r="43" spans="2:17" ht="25.35" customHeight="1"/>
    <row r="44" spans="2:17" ht="25.35" customHeight="1"/>
    <row r="45" spans="2:17" ht="25.35" customHeight="1"/>
    <row r="46" spans="2:17" ht="25.35" customHeight="1"/>
    <row r="47" spans="2:17" ht="25.35" customHeight="1"/>
    <row r="48" spans="2:17" ht="25.35" customHeight="1"/>
    <row r="49" ht="25.35" customHeight="1"/>
    <row r="50" ht="25.35" customHeight="1"/>
    <row r="51" ht="25.35" customHeight="1"/>
    <row r="52" ht="25.35" customHeight="1"/>
    <row r="53" ht="25.35" customHeight="1"/>
    <row r="54" ht="25.35" customHeight="1"/>
    <row r="55" ht="25.35" customHeight="1"/>
    <row r="56" ht="25.35" customHeight="1"/>
    <row r="57" ht="25.35" customHeight="1"/>
    <row r="58" ht="25.35" customHeight="1"/>
    <row r="59" ht="25.35" customHeight="1"/>
    <row r="60" ht="25.35" customHeight="1"/>
    <row r="61" ht="25.35" customHeight="1"/>
    <row r="62" ht="25.35" customHeight="1"/>
    <row r="63" ht="25.35" customHeight="1"/>
    <row r="64" ht="25.35" customHeight="1"/>
    <row r="65" ht="25.35" customHeight="1"/>
    <row r="66" ht="25.35" customHeight="1"/>
    <row r="67" ht="25.35" customHeight="1"/>
    <row r="68" ht="25.35" customHeight="1"/>
    <row r="69" ht="25.35" customHeight="1"/>
    <row r="70" ht="25.35" customHeight="1"/>
    <row r="71" ht="25.35" customHeight="1"/>
    <row r="72" ht="25.35" customHeight="1"/>
    <row r="73" ht="25.35" customHeight="1"/>
    <row r="74" ht="25.35" customHeight="1"/>
    <row r="75" ht="25.35" customHeight="1"/>
    <row r="76" ht="25.35" customHeight="1"/>
    <row r="77" ht="25.35" customHeight="1"/>
    <row r="78" ht="25.35" customHeight="1"/>
    <row r="79" ht="25.35" customHeight="1"/>
    <row r="80" ht="25.35" customHeight="1"/>
    <row r="81" ht="25.35" customHeight="1"/>
    <row r="82" ht="25.35" customHeight="1"/>
    <row r="83" ht="25.35" customHeight="1"/>
    <row r="84" ht="25.35" customHeight="1"/>
    <row r="85" ht="25.35" customHeight="1"/>
    <row r="86" ht="25.35" customHeight="1"/>
    <row r="87" ht="25.35" customHeight="1"/>
    <row r="88" ht="25.35" customHeight="1"/>
    <row r="89" ht="25.35" customHeight="1"/>
    <row r="90" ht="25.35" customHeight="1"/>
    <row r="91" ht="25.35" customHeight="1"/>
  </sheetData>
  <sheetProtection sheet="1" objects="1" scenarios="1"/>
  <dataConsolidate/>
  <mergeCells count="22">
    <mergeCell ref="F28:H28"/>
    <mergeCell ref="B28:D30"/>
    <mergeCell ref="K28:L28"/>
    <mergeCell ref="M28:N28"/>
    <mergeCell ref="K5:M5"/>
    <mergeCell ref="B6:I6"/>
    <mergeCell ref="K6:M6"/>
    <mergeCell ref="B8:C8"/>
    <mergeCell ref="F8:I8"/>
    <mergeCell ref="K8:N8"/>
    <mergeCell ref="R8:R9"/>
    <mergeCell ref="C22:D22"/>
    <mergeCell ref="C23:D23"/>
    <mergeCell ref="C26:D26"/>
    <mergeCell ref="C25:D25"/>
    <mergeCell ref="C24:D24"/>
    <mergeCell ref="P28:P30"/>
    <mergeCell ref="K29:L29"/>
    <mergeCell ref="M29:N29"/>
    <mergeCell ref="K30:L30"/>
    <mergeCell ref="P8:P9"/>
    <mergeCell ref="M30:N30"/>
  </mergeCells>
  <conditionalFormatting sqref="B12:B26">
    <cfRule type="expression" dxfId="60" priority="7" stopIfTrue="1">
      <formula>$B12=FALSE</formula>
    </cfRule>
  </conditionalFormatting>
  <conditionalFormatting sqref="C22:C26">
    <cfRule type="expression" dxfId="59" priority="5">
      <formula>$B22=FALSE</formula>
    </cfRule>
  </conditionalFormatting>
  <conditionalFormatting sqref="C12:D21">
    <cfRule type="expression" dxfId="58" priority="3">
      <formula>$B12=FALSE</formula>
    </cfRule>
  </conditionalFormatting>
  <conditionalFormatting sqref="F29:F30">
    <cfRule type="expression" dxfId="57" priority="13" stopIfTrue="1">
      <formula>$F29=FALSE</formula>
    </cfRule>
  </conditionalFormatting>
  <conditionalFormatting sqref="F12:H26">
    <cfRule type="expression" dxfId="56" priority="4">
      <formula>$B12=FALSE</formula>
    </cfRule>
  </conditionalFormatting>
  <conditionalFormatting sqref="F14:L26">
    <cfRule type="expression" dxfId="55" priority="6">
      <formula>$B14=FALSE</formula>
    </cfRule>
  </conditionalFormatting>
  <conditionalFormatting sqref="G29:I30">
    <cfRule type="expression" dxfId="54" priority="8">
      <formula>$F29=FALSE</formula>
    </cfRule>
  </conditionalFormatting>
  <conditionalFormatting sqref="I12:L13">
    <cfRule type="expression" dxfId="53" priority="2">
      <formula>$B12=FALSE</formula>
    </cfRule>
  </conditionalFormatting>
  <conditionalFormatting sqref="M12:P26">
    <cfRule type="expression" dxfId="52" priority="1">
      <formula>$B12=FALSE</formula>
    </cfRule>
  </conditionalFormatting>
  <conditionalFormatting sqref="R12:R26">
    <cfRule type="expression" dxfId="51" priority="11">
      <formula>$B12=FALSE</formula>
    </cfRule>
  </conditionalFormatting>
  <conditionalFormatting sqref="R31:R32">
    <cfRule type="expression" dxfId="50" priority="28">
      <formula>$H31=FALSE</formula>
    </cfRule>
  </conditionalFormatting>
  <dataValidations count="1">
    <dataValidation type="list" errorStyle="information" allowBlank="1" showInputMessage="1" sqref="G12:G27" xr:uid="{A8824E62-967B-4FDC-A61D-9E3425165352}">
      <formula1>lista_enheter</formula1>
    </dataValidation>
  </dataValidations>
  <hyperlinks>
    <hyperlink ref="B2" location="FRÅGEFORMULÄR!B2" display="TILLBAKA" xr:uid="{8DEF0CA8-C5B9-4664-B65B-BE53BF1FE7BB}"/>
  </hyperlinks>
  <printOptions horizontalCentered="1"/>
  <pageMargins left="0.23622047244094491" right="0.23622047244094491" top="0.74803149606299213" bottom="0.74803149606299213" header="0.31496062992125984" footer="0.31496062992125984"/>
  <pageSetup scale="56"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95C49-5526-4AFF-B3BD-76C215EA6D70}">
  <sheetPr codeName="Blad7">
    <tabColor theme="7" tint="-0.499984740745262"/>
    <pageSetUpPr autoPageBreaks="0" fitToPage="1"/>
  </sheetPr>
  <dimension ref="A1:R91"/>
  <sheetViews>
    <sheetView showGridLines="0" showRowColHeaders="0" zoomScaleNormal="100" workbookViewId="0">
      <pane ySplit="10" topLeftCell="A11" activePane="bottomLeft" state="frozen"/>
      <selection activeCell="M31" sqref="M31"/>
      <selection pane="bottomLeft" activeCell="C12" sqref="C12"/>
    </sheetView>
  </sheetViews>
  <sheetFormatPr defaultColWidth="9.140625" defaultRowHeight="15"/>
  <cols>
    <col min="1" max="1" width="6.7109375" style="4" customWidth="1"/>
    <col min="2" max="2" width="7.28515625" style="4" customWidth="1"/>
    <col min="3" max="3" width="21.28515625" style="4" customWidth="1"/>
    <col min="4" max="4" width="23.42578125" style="4" customWidth="1"/>
    <col min="5" max="5" width="1" style="4" customWidth="1"/>
    <col min="6" max="6" width="6" style="4" customWidth="1"/>
    <col min="7" max="7" width="6.42578125" style="4" customWidth="1"/>
    <col min="8" max="8" width="15.28515625" style="4" customWidth="1"/>
    <col min="9" max="9" width="14.140625" style="4" customWidth="1"/>
    <col min="10" max="10" width="1.140625" style="4" customWidth="1"/>
    <col min="11" max="11" width="10.5703125" style="4" customWidth="1"/>
    <col min="12" max="12" width="12.7109375" style="4" customWidth="1"/>
    <col min="13" max="13" width="12.140625" style="4" customWidth="1"/>
    <col min="14" max="14" width="6" style="4" customWidth="1"/>
    <col min="15" max="15" width="1.42578125" style="4" customWidth="1"/>
    <col min="16" max="16" width="17.140625" style="4" customWidth="1"/>
    <col min="17" max="17" width="1.140625" style="4" customWidth="1"/>
    <col min="18" max="18" width="46.42578125" style="4" customWidth="1"/>
    <col min="19" max="16384" width="9.140625" style="4"/>
  </cols>
  <sheetData>
    <row r="1" spans="1:18" s="68" customFormat="1" ht="33.6" customHeight="1">
      <c r="A1" s="150" t="s">
        <v>348</v>
      </c>
      <c r="B1" s="38" t="s">
        <v>83</v>
      </c>
      <c r="C1" s="40"/>
      <c r="D1" s="40"/>
      <c r="E1" s="39"/>
      <c r="F1" s="117"/>
      <c r="G1" s="39"/>
      <c r="H1" s="39"/>
      <c r="I1" s="39"/>
      <c r="J1" s="39"/>
      <c r="K1" s="39"/>
      <c r="L1" s="39"/>
      <c r="M1" s="39"/>
      <c r="N1" s="39"/>
      <c r="O1" s="39"/>
      <c r="P1" s="40"/>
      <c r="Q1" s="40"/>
      <c r="R1" s="40"/>
    </row>
    <row r="2" spans="1:18" s="69" customFormat="1" ht="15.75" customHeight="1">
      <c r="A2" s="121"/>
      <c r="B2" s="70" t="s">
        <v>67</v>
      </c>
      <c r="C2" s="118"/>
      <c r="D2" s="118"/>
      <c r="E2" s="119"/>
      <c r="F2" s="120"/>
      <c r="G2" s="119"/>
      <c r="H2" s="119"/>
      <c r="I2" s="119"/>
      <c r="J2" s="119"/>
      <c r="K2" s="119"/>
      <c r="L2" s="119"/>
      <c r="M2" s="119"/>
      <c r="N2" s="119"/>
      <c r="O2" s="119"/>
      <c r="P2" s="121"/>
      <c r="Q2" s="121"/>
      <c r="R2" s="121"/>
    </row>
    <row r="3" spans="1:18" s="41" customFormat="1" ht="4.5" customHeight="1"/>
    <row r="4" spans="1:18" ht="12.75" customHeight="1"/>
    <row r="5" spans="1:18" s="33" customFormat="1" ht="15.6" customHeight="1">
      <c r="B5" s="34" t="s">
        <v>243</v>
      </c>
      <c r="K5" s="407" t="s">
        <v>244</v>
      </c>
      <c r="L5" s="407"/>
      <c r="M5" s="407"/>
      <c r="N5" s="35"/>
      <c r="O5" s="35"/>
      <c r="P5" s="35" t="s">
        <v>245</v>
      </c>
    </row>
    <row r="6" spans="1:18" ht="29.1" customHeight="1">
      <c r="B6" s="408" t="s">
        <v>349</v>
      </c>
      <c r="C6" s="408"/>
      <c r="D6" s="408"/>
      <c r="E6" s="408"/>
      <c r="F6" s="408"/>
      <c r="G6" s="408"/>
      <c r="H6" s="408"/>
      <c r="I6" s="408"/>
      <c r="K6" s="409"/>
      <c r="L6" s="409"/>
      <c r="M6" s="409"/>
      <c r="N6" s="153"/>
      <c r="O6" s="2"/>
      <c r="P6" s="45"/>
    </row>
    <row r="7" spans="1:18" ht="10.35" customHeight="1" thickBot="1"/>
    <row r="8" spans="1:18" s="10" customFormat="1" ht="24.75" customHeight="1" thickTop="1">
      <c r="B8" s="410" t="s">
        <v>43</v>
      </c>
      <c r="C8" s="411"/>
      <c r="D8" s="83"/>
      <c r="E8" s="71"/>
      <c r="F8" s="412" t="s">
        <v>58</v>
      </c>
      <c r="G8" s="413"/>
      <c r="H8" s="413"/>
      <c r="I8" s="414"/>
      <c r="J8" s="71"/>
      <c r="K8" s="415" t="s">
        <v>59</v>
      </c>
      <c r="L8" s="416"/>
      <c r="M8" s="416"/>
      <c r="N8" s="417"/>
      <c r="O8" s="71"/>
      <c r="P8" s="418" t="s">
        <v>247</v>
      </c>
      <c r="Q8" s="71"/>
      <c r="R8" s="420" t="s">
        <v>248</v>
      </c>
    </row>
    <row r="9" spans="1:18" s="36" customFormat="1" ht="14.85" customHeight="1">
      <c r="B9" s="42" t="s">
        <v>249</v>
      </c>
      <c r="C9" s="85" t="s">
        <v>250</v>
      </c>
      <c r="D9" s="85" t="s">
        <v>251</v>
      </c>
      <c r="E9" s="37"/>
      <c r="F9" s="42" t="s">
        <v>252</v>
      </c>
      <c r="G9" s="43" t="s">
        <v>253</v>
      </c>
      <c r="H9" s="43" t="s">
        <v>254</v>
      </c>
      <c r="I9" s="44" t="s">
        <v>255</v>
      </c>
      <c r="J9" s="37"/>
      <c r="K9" s="42" t="s">
        <v>256</v>
      </c>
      <c r="L9" s="43" t="s">
        <v>257</v>
      </c>
      <c r="M9" s="43" t="s">
        <v>255</v>
      </c>
      <c r="N9" s="44" t="s">
        <v>258</v>
      </c>
      <c r="O9" s="37"/>
      <c r="P9" s="419"/>
      <c r="R9" s="420"/>
    </row>
    <row r="10" spans="1:18" s="6" customFormat="1" ht="4.5" customHeight="1">
      <c r="B10" s="122"/>
      <c r="C10" s="123"/>
      <c r="D10" s="123"/>
      <c r="E10" s="5"/>
      <c r="F10" s="122"/>
      <c r="G10" s="122"/>
      <c r="H10" s="122"/>
      <c r="I10" s="122"/>
      <c r="K10" s="122"/>
      <c r="L10" s="122"/>
      <c r="M10" s="122"/>
      <c r="N10" s="122"/>
      <c r="P10" s="122"/>
      <c r="R10" s="4"/>
    </row>
    <row r="11" spans="1:18" s="5" customFormat="1" ht="9.75" customHeight="1" thickBot="1">
      <c r="B11" s="7"/>
    </row>
    <row r="12" spans="1:18" s="5" customFormat="1" ht="25.35" customHeight="1" thickTop="1" thickBot="1">
      <c r="B12" s="46" t="b">
        <v>1</v>
      </c>
      <c r="C12" s="86" t="s">
        <v>326</v>
      </c>
      <c r="D12" s="173"/>
      <c r="F12" s="166">
        <v>1</v>
      </c>
      <c r="G12" s="167" t="s">
        <v>276</v>
      </c>
      <c r="H12" s="168">
        <v>970</v>
      </c>
      <c r="I12" s="124">
        <f t="shared" ref="I12:I26" si="0">(F12*H12)</f>
        <v>970</v>
      </c>
      <c r="K12" s="169"/>
      <c r="L12" s="170"/>
      <c r="M12" s="125">
        <f t="shared" ref="M12:M26" si="1">L12*K12</f>
        <v>0</v>
      </c>
      <c r="N12" s="151" t="b">
        <v>0</v>
      </c>
      <c r="P12" s="74">
        <f t="shared" ref="P12:P26" si="2">I12+M12</f>
        <v>970</v>
      </c>
      <c r="R12" s="171"/>
    </row>
    <row r="13" spans="1:18" s="5" customFormat="1" ht="25.35" customHeight="1" thickTop="1" thickBot="1">
      <c r="B13" s="46" t="b">
        <v>1</v>
      </c>
      <c r="C13" s="87" t="s">
        <v>301</v>
      </c>
      <c r="D13" s="174"/>
      <c r="F13" s="166">
        <v>1</v>
      </c>
      <c r="G13" s="167" t="s">
        <v>276</v>
      </c>
      <c r="H13" s="168">
        <v>900</v>
      </c>
      <c r="I13" s="124">
        <f t="shared" si="0"/>
        <v>900</v>
      </c>
      <c r="K13" s="169"/>
      <c r="L13" s="170"/>
      <c r="M13" s="125">
        <f t="shared" si="1"/>
        <v>0</v>
      </c>
      <c r="N13" s="151" t="b">
        <v>0</v>
      </c>
      <c r="P13" s="74">
        <f t="shared" si="2"/>
        <v>900</v>
      </c>
      <c r="R13" s="171"/>
    </row>
    <row r="14" spans="1:18" s="5" customFormat="1" ht="25.35" customHeight="1" thickTop="1" thickBot="1">
      <c r="B14" s="46" t="b">
        <v>1</v>
      </c>
      <c r="C14" s="86" t="s">
        <v>350</v>
      </c>
      <c r="D14" s="173"/>
      <c r="F14" s="166">
        <v>1</v>
      </c>
      <c r="G14" s="167" t="s">
        <v>276</v>
      </c>
      <c r="H14" s="168">
        <v>470</v>
      </c>
      <c r="I14" s="124">
        <f t="shared" si="0"/>
        <v>470</v>
      </c>
      <c r="K14" s="169"/>
      <c r="L14" s="170"/>
      <c r="M14" s="125">
        <f t="shared" si="1"/>
        <v>0</v>
      </c>
      <c r="N14" s="151" t="b">
        <v>0</v>
      </c>
      <c r="P14" s="74">
        <f t="shared" si="2"/>
        <v>470</v>
      </c>
      <c r="R14" s="171"/>
    </row>
    <row r="15" spans="1:18" s="5" customFormat="1" ht="25.35" customHeight="1" thickTop="1" thickBot="1">
      <c r="B15" s="46" t="b">
        <v>1</v>
      </c>
      <c r="C15" s="87" t="s">
        <v>351</v>
      </c>
      <c r="D15" s="174"/>
      <c r="F15" s="166">
        <v>1</v>
      </c>
      <c r="G15" s="167" t="s">
        <v>276</v>
      </c>
      <c r="H15" s="168">
        <v>210</v>
      </c>
      <c r="I15" s="124">
        <f t="shared" si="0"/>
        <v>210</v>
      </c>
      <c r="K15" s="169"/>
      <c r="L15" s="170"/>
      <c r="M15" s="125">
        <f t="shared" si="1"/>
        <v>0</v>
      </c>
      <c r="N15" s="151" t="b">
        <v>0</v>
      </c>
      <c r="P15" s="74">
        <f t="shared" si="2"/>
        <v>210</v>
      </c>
      <c r="R15" s="171"/>
    </row>
    <row r="16" spans="1:18" s="5" customFormat="1" ht="25.35" customHeight="1" thickTop="1" thickBot="1">
      <c r="B16" s="46" t="b">
        <v>1</v>
      </c>
      <c r="C16" s="89" t="s">
        <v>352</v>
      </c>
      <c r="D16" s="176"/>
      <c r="F16" s="166">
        <v>1</v>
      </c>
      <c r="G16" s="167" t="s">
        <v>276</v>
      </c>
      <c r="H16" s="168">
        <v>190</v>
      </c>
      <c r="I16" s="124">
        <f t="shared" si="0"/>
        <v>190</v>
      </c>
      <c r="K16" s="169"/>
      <c r="L16" s="170"/>
      <c r="M16" s="125">
        <f t="shared" si="1"/>
        <v>0</v>
      </c>
      <c r="N16" s="151" t="b">
        <v>0</v>
      </c>
      <c r="P16" s="74">
        <f t="shared" si="2"/>
        <v>190</v>
      </c>
      <c r="R16" s="171"/>
    </row>
    <row r="17" spans="2:18" s="5" customFormat="1" ht="25.35" customHeight="1" thickTop="1" thickBot="1">
      <c r="B17" s="46" t="b">
        <v>1</v>
      </c>
      <c r="C17" s="143" t="s">
        <v>353</v>
      </c>
      <c r="D17" s="177"/>
      <c r="F17" s="166">
        <v>1</v>
      </c>
      <c r="G17" s="167" t="s">
        <v>276</v>
      </c>
      <c r="H17" s="168">
        <v>675</v>
      </c>
      <c r="I17" s="124">
        <f t="shared" si="0"/>
        <v>675</v>
      </c>
      <c r="K17" s="169"/>
      <c r="L17" s="170"/>
      <c r="M17" s="125">
        <f t="shared" si="1"/>
        <v>0</v>
      </c>
      <c r="N17" s="151" t="b">
        <v>0</v>
      </c>
      <c r="P17" s="74">
        <f t="shared" si="2"/>
        <v>675</v>
      </c>
      <c r="R17" s="171"/>
    </row>
    <row r="18" spans="2:18" s="5" customFormat="1" ht="25.35" customHeight="1" thickTop="1" thickBot="1">
      <c r="B18" s="46" t="b">
        <v>1</v>
      </c>
      <c r="C18" s="88"/>
      <c r="D18" s="175"/>
      <c r="F18" s="166"/>
      <c r="G18" s="167"/>
      <c r="H18" s="168"/>
      <c r="I18" s="124">
        <f t="shared" si="0"/>
        <v>0</v>
      </c>
      <c r="K18" s="169"/>
      <c r="L18" s="170"/>
      <c r="M18" s="125">
        <f t="shared" si="1"/>
        <v>0</v>
      </c>
      <c r="N18" s="151" t="b">
        <v>0</v>
      </c>
      <c r="P18" s="74">
        <f t="shared" si="2"/>
        <v>0</v>
      </c>
      <c r="R18" s="171"/>
    </row>
    <row r="19" spans="2:18" s="5" customFormat="1" ht="25.35" customHeight="1" thickTop="1" thickBot="1">
      <c r="B19" s="46" t="b">
        <v>1</v>
      </c>
      <c r="C19" s="89"/>
      <c r="D19" s="176"/>
      <c r="F19" s="166"/>
      <c r="G19" s="167"/>
      <c r="H19" s="168"/>
      <c r="I19" s="124">
        <f t="shared" si="0"/>
        <v>0</v>
      </c>
      <c r="K19" s="169"/>
      <c r="L19" s="170"/>
      <c r="M19" s="125">
        <f t="shared" si="1"/>
        <v>0</v>
      </c>
      <c r="N19" s="151" t="b">
        <v>0</v>
      </c>
      <c r="P19" s="74">
        <f t="shared" si="2"/>
        <v>0</v>
      </c>
      <c r="R19" s="171"/>
    </row>
    <row r="20" spans="2:18" s="5" customFormat="1" ht="25.35" customHeight="1" thickTop="1" thickBot="1">
      <c r="B20" s="46" t="b">
        <v>1</v>
      </c>
      <c r="C20" s="89"/>
      <c r="D20" s="176"/>
      <c r="F20" s="166"/>
      <c r="G20" s="167"/>
      <c r="H20" s="168"/>
      <c r="I20" s="124">
        <f t="shared" si="0"/>
        <v>0</v>
      </c>
      <c r="K20" s="169"/>
      <c r="L20" s="170"/>
      <c r="M20" s="125">
        <f t="shared" si="1"/>
        <v>0</v>
      </c>
      <c r="N20" s="151" t="b">
        <v>0</v>
      </c>
      <c r="P20" s="74">
        <f t="shared" si="2"/>
        <v>0</v>
      </c>
      <c r="R20" s="171"/>
    </row>
    <row r="21" spans="2:18" s="5" customFormat="1" ht="25.35" customHeight="1" thickTop="1" thickBot="1">
      <c r="B21" s="46" t="b">
        <v>1</v>
      </c>
      <c r="C21" s="89"/>
      <c r="D21" s="176"/>
      <c r="F21" s="166"/>
      <c r="G21" s="167"/>
      <c r="H21" s="168"/>
      <c r="I21" s="124">
        <f t="shared" si="0"/>
        <v>0</v>
      </c>
      <c r="K21" s="169"/>
      <c r="L21" s="170"/>
      <c r="M21" s="125">
        <f t="shared" si="1"/>
        <v>0</v>
      </c>
      <c r="N21" s="151" t="b">
        <v>0</v>
      </c>
      <c r="P21" s="74">
        <f t="shared" si="2"/>
        <v>0</v>
      </c>
      <c r="R21" s="171"/>
    </row>
    <row r="22" spans="2:18" s="5" customFormat="1" ht="25.35" customHeight="1" thickTop="1" thickBot="1">
      <c r="B22" s="46" t="b">
        <v>1</v>
      </c>
      <c r="C22" s="404" t="s">
        <v>260</v>
      </c>
      <c r="D22" s="405"/>
      <c r="F22" s="166"/>
      <c r="G22" s="167"/>
      <c r="H22" s="168"/>
      <c r="I22" s="124">
        <f t="shared" si="0"/>
        <v>0</v>
      </c>
      <c r="K22" s="169"/>
      <c r="L22" s="170"/>
      <c r="M22" s="125">
        <f t="shared" si="1"/>
        <v>0</v>
      </c>
      <c r="N22" s="151" t="b">
        <v>0</v>
      </c>
      <c r="P22" s="74">
        <f t="shared" si="2"/>
        <v>0</v>
      </c>
      <c r="R22" s="171"/>
    </row>
    <row r="23" spans="2:18" s="5" customFormat="1" ht="25.35" customHeight="1" thickTop="1" thickBot="1">
      <c r="B23" s="46" t="b">
        <v>1</v>
      </c>
      <c r="C23" s="404" t="s">
        <v>260</v>
      </c>
      <c r="D23" s="405"/>
      <c r="F23" s="166"/>
      <c r="G23" s="167"/>
      <c r="H23" s="168"/>
      <c r="I23" s="124">
        <f t="shared" si="0"/>
        <v>0</v>
      </c>
      <c r="K23" s="169"/>
      <c r="L23" s="170"/>
      <c r="M23" s="125">
        <f t="shared" si="1"/>
        <v>0</v>
      </c>
      <c r="N23" s="151" t="b">
        <v>0</v>
      </c>
      <c r="P23" s="74">
        <f t="shared" si="2"/>
        <v>0</v>
      </c>
      <c r="R23" s="171"/>
    </row>
    <row r="24" spans="2:18" s="5" customFormat="1" ht="25.35" customHeight="1" thickTop="1" thickBot="1">
      <c r="B24" s="46" t="b">
        <v>1</v>
      </c>
      <c r="C24" s="404" t="s">
        <v>260</v>
      </c>
      <c r="D24" s="405"/>
      <c r="F24" s="166"/>
      <c r="G24" s="167"/>
      <c r="H24" s="168"/>
      <c r="I24" s="124">
        <f t="shared" si="0"/>
        <v>0</v>
      </c>
      <c r="K24" s="169"/>
      <c r="L24" s="170"/>
      <c r="M24" s="125">
        <f t="shared" si="1"/>
        <v>0</v>
      </c>
      <c r="N24" s="151" t="b">
        <v>0</v>
      </c>
      <c r="P24" s="74">
        <f t="shared" si="2"/>
        <v>0</v>
      </c>
      <c r="R24" s="171"/>
    </row>
    <row r="25" spans="2:18" s="5" customFormat="1" ht="25.35" customHeight="1" thickTop="1" thickBot="1">
      <c r="B25" s="46" t="b">
        <v>1</v>
      </c>
      <c r="C25" s="404" t="s">
        <v>260</v>
      </c>
      <c r="D25" s="405"/>
      <c r="F25" s="166"/>
      <c r="G25" s="167"/>
      <c r="H25" s="168"/>
      <c r="I25" s="124">
        <f t="shared" ref="I25" si="3">(F25*H25)</f>
        <v>0</v>
      </c>
      <c r="K25" s="169"/>
      <c r="L25" s="170"/>
      <c r="M25" s="125">
        <f t="shared" si="1"/>
        <v>0</v>
      </c>
      <c r="N25" s="151" t="b">
        <v>0</v>
      </c>
      <c r="P25" s="74">
        <f t="shared" si="2"/>
        <v>0</v>
      </c>
      <c r="R25" s="171"/>
    </row>
    <row r="26" spans="2:18" s="5" customFormat="1" ht="25.35" customHeight="1" thickTop="1" thickBot="1">
      <c r="B26" s="46" t="b">
        <v>1</v>
      </c>
      <c r="C26" s="404" t="s">
        <v>260</v>
      </c>
      <c r="D26" s="405"/>
      <c r="F26" s="166"/>
      <c r="G26" s="167"/>
      <c r="H26" s="168"/>
      <c r="I26" s="125">
        <f t="shared" si="0"/>
        <v>0</v>
      </c>
      <c r="K26" s="169"/>
      <c r="L26" s="170"/>
      <c r="M26" s="125">
        <f t="shared" si="1"/>
        <v>0</v>
      </c>
      <c r="N26" s="151" t="b">
        <v>0</v>
      </c>
      <c r="P26" s="74">
        <f t="shared" si="2"/>
        <v>0</v>
      </c>
      <c r="R26" s="171"/>
    </row>
    <row r="27" spans="2:18" s="5" customFormat="1" ht="5.25" customHeight="1" thickTop="1" thickBot="1">
      <c r="P27" s="8"/>
    </row>
    <row r="28" spans="2:18" s="9" customFormat="1" ht="25.15" customHeight="1" thickTop="1" thickBot="1">
      <c r="B28" s="432" t="s">
        <v>261</v>
      </c>
      <c r="C28" s="432"/>
      <c r="D28" s="432"/>
      <c r="E28" s="155"/>
      <c r="F28" s="435" t="s">
        <v>262</v>
      </c>
      <c r="G28" s="435"/>
      <c r="H28" s="435"/>
      <c r="I28" s="158">
        <f>SUMIFS(I$12:I$26,$B$12:$B$26,TRUE)</f>
        <v>3415</v>
      </c>
      <c r="J28" s="159"/>
      <c r="K28" s="435" t="s">
        <v>263</v>
      </c>
      <c r="L28" s="436"/>
      <c r="M28" s="437">
        <f>SUM(M29:N30)</f>
        <v>0</v>
      </c>
      <c r="N28" s="438"/>
      <c r="O28" s="155"/>
      <c r="P28" s="421">
        <f>I28+M28</f>
        <v>3415</v>
      </c>
    </row>
    <row r="29" spans="2:18" s="5" customFormat="1" ht="19.899999999999999" customHeight="1" thickTop="1" thickBot="1">
      <c r="B29" s="433"/>
      <c r="C29" s="433"/>
      <c r="D29" s="433"/>
      <c r="E29" s="9"/>
      <c r="F29" s="46" t="b">
        <v>0</v>
      </c>
      <c r="G29" s="160" t="str">
        <f>"AVSKRIVNING (5ÅR, "&amp;val_arsranta*100&amp;"%)"</f>
        <v>AVSKRIVNING (5ÅR, 5,5%)</v>
      </c>
      <c r="H29" s="160"/>
      <c r="I29" s="161">
        <f>IF(F29,(val_arsranta*5*SUMIFS(I$12:I$26,$B$12:$B$26,TRUE))/2,0)</f>
        <v>0</v>
      </c>
      <c r="J29" s="162"/>
      <c r="K29" s="424" t="s">
        <v>264</v>
      </c>
      <c r="L29" s="425"/>
      <c r="M29" s="426">
        <f>SUMIFS(M$12:M$26,$B$12:$B$26,TRUE,$N$12:$N$26,FALSE)</f>
        <v>0</v>
      </c>
      <c r="N29" s="427"/>
      <c r="O29" s="9"/>
      <c r="P29" s="422"/>
    </row>
    <row r="30" spans="2:18" s="5" customFormat="1" ht="19.899999999999999" customHeight="1">
      <c r="B30" s="434"/>
      <c r="C30" s="434"/>
      <c r="D30" s="434"/>
      <c r="E30" s="156"/>
      <c r="F30" s="157" t="b">
        <v>1</v>
      </c>
      <c r="G30" s="163" t="str">
        <f>"UNDERHÅLL (4ÅR, "&amp;val_underhall_pct*100&amp;"%)"</f>
        <v>UNDERHÅLL (4ÅR, 3%)</v>
      </c>
      <c r="H30" s="163"/>
      <c r="I30" s="164">
        <f>IF(F30,(val_underhall_pct*4*SUMIFS(I$12:I$26,$B$12:$B$26,TRUE))/2,0)</f>
        <v>204.9</v>
      </c>
      <c r="J30" s="165"/>
      <c r="K30" s="428" t="s">
        <v>265</v>
      </c>
      <c r="L30" s="429"/>
      <c r="M30" s="430">
        <f>SUMIFS(M$12:M$26,$B$12:$B$26,TRUE,$N$12:$N$26,TRUE)*5</f>
        <v>0</v>
      </c>
      <c r="N30" s="431"/>
      <c r="O30" s="156"/>
      <c r="P30" s="423"/>
    </row>
    <row r="31" spans="2:18" s="5" customFormat="1" ht="25.35" customHeight="1">
      <c r="B31" s="4"/>
      <c r="C31" s="4"/>
      <c r="D31" s="4"/>
      <c r="E31" s="4"/>
      <c r="F31" s="4"/>
      <c r="G31" s="4"/>
      <c r="H31" s="4"/>
      <c r="I31" s="4"/>
      <c r="J31" s="4"/>
      <c r="K31" s="4"/>
      <c r="L31" s="4"/>
      <c r="M31" s="4"/>
      <c r="N31" s="4"/>
      <c r="O31" s="4"/>
      <c r="P31" s="4"/>
      <c r="R31" s="72"/>
    </row>
    <row r="32" spans="2:18" s="5" customFormat="1" ht="25.35" customHeight="1">
      <c r="B32" s="4"/>
      <c r="C32" s="4"/>
      <c r="D32" s="4"/>
      <c r="E32" s="4"/>
      <c r="F32" s="4"/>
      <c r="G32" s="4"/>
      <c r="H32" s="4"/>
      <c r="I32" s="4"/>
      <c r="J32" s="4"/>
      <c r="K32" s="4"/>
      <c r="L32" s="4"/>
      <c r="M32" s="4"/>
      <c r="N32" s="4"/>
      <c r="O32" s="4"/>
      <c r="P32" s="4"/>
      <c r="R32" s="72"/>
    </row>
    <row r="33" spans="2:17" s="5" customFormat="1" ht="9.6" customHeight="1">
      <c r="B33" s="4"/>
      <c r="C33" s="4"/>
      <c r="D33" s="4"/>
      <c r="E33" s="4"/>
      <c r="F33" s="4"/>
      <c r="G33" s="4"/>
      <c r="H33" s="4"/>
      <c r="I33" s="4"/>
      <c r="J33" s="4"/>
      <c r="K33" s="4"/>
      <c r="L33" s="4"/>
      <c r="M33" s="4"/>
      <c r="N33" s="4"/>
      <c r="O33" s="4"/>
      <c r="P33" s="4"/>
    </row>
    <row r="34" spans="2:17" ht="29.25" customHeight="1">
      <c r="Q34" s="9"/>
    </row>
    <row r="35" spans="2:17" ht="25.35" customHeight="1"/>
    <row r="36" spans="2:17" ht="25.35" customHeight="1"/>
    <row r="37" spans="2:17" ht="25.35" customHeight="1"/>
    <row r="38" spans="2:17" ht="25.35" customHeight="1"/>
    <row r="39" spans="2:17" ht="25.35" customHeight="1"/>
    <row r="40" spans="2:17" ht="25.35" customHeight="1"/>
    <row r="41" spans="2:17" ht="25.35" customHeight="1"/>
    <row r="42" spans="2:17" ht="25.35" customHeight="1"/>
    <row r="43" spans="2:17" ht="25.35" customHeight="1"/>
    <row r="44" spans="2:17" ht="25.35" customHeight="1"/>
    <row r="45" spans="2:17" ht="25.35" customHeight="1"/>
    <row r="46" spans="2:17" ht="25.35" customHeight="1"/>
    <row r="47" spans="2:17" ht="25.35" customHeight="1"/>
    <row r="48" spans="2:17" ht="25.35" customHeight="1"/>
    <row r="49" ht="25.35" customHeight="1"/>
    <row r="50" ht="25.35" customHeight="1"/>
    <row r="51" ht="25.35" customHeight="1"/>
    <row r="52" ht="25.35" customHeight="1"/>
    <row r="53" ht="25.35" customHeight="1"/>
    <row r="54" ht="25.35" customHeight="1"/>
    <row r="55" ht="25.35" customHeight="1"/>
    <row r="56" ht="25.35" customHeight="1"/>
    <row r="57" ht="25.35" customHeight="1"/>
    <row r="58" ht="25.35" customHeight="1"/>
    <row r="59" ht="25.35" customHeight="1"/>
    <row r="60" ht="25.35" customHeight="1"/>
    <row r="61" ht="25.35" customHeight="1"/>
    <row r="62" ht="25.35" customHeight="1"/>
    <row r="63" ht="25.35" customHeight="1"/>
    <row r="64" ht="25.35" customHeight="1"/>
    <row r="65" ht="25.35" customHeight="1"/>
    <row r="66" ht="25.35" customHeight="1"/>
    <row r="67" ht="25.35" customHeight="1"/>
    <row r="68" ht="25.35" customHeight="1"/>
    <row r="69" ht="25.35" customHeight="1"/>
    <row r="70" ht="25.35" customHeight="1"/>
    <row r="71" ht="25.35" customHeight="1"/>
    <row r="72" ht="25.35" customHeight="1"/>
    <row r="73" ht="25.35" customHeight="1"/>
    <row r="74" ht="25.35" customHeight="1"/>
    <row r="75" ht="25.35" customHeight="1"/>
    <row r="76" ht="25.35" customHeight="1"/>
    <row r="77" ht="25.35" customHeight="1"/>
    <row r="78" ht="25.35" customHeight="1"/>
    <row r="79" ht="25.35" customHeight="1"/>
    <row r="80" ht="25.35" customHeight="1"/>
    <row r="81" ht="25.35" customHeight="1"/>
    <row r="82" ht="25.35" customHeight="1"/>
    <row r="83" ht="25.35" customHeight="1"/>
    <row r="84" ht="25.35" customHeight="1"/>
    <row r="85" ht="25.35" customHeight="1"/>
    <row r="86" ht="25.35" customHeight="1"/>
    <row r="87" ht="25.35" customHeight="1"/>
    <row r="88" ht="25.35" customHeight="1"/>
    <row r="89" ht="25.35" customHeight="1"/>
    <row r="90" ht="25.35" customHeight="1"/>
    <row r="91" ht="25.35" customHeight="1"/>
  </sheetData>
  <sheetProtection sheet="1" objects="1" scenarios="1"/>
  <dataConsolidate/>
  <mergeCells count="22">
    <mergeCell ref="F28:H28"/>
    <mergeCell ref="B28:D30"/>
    <mergeCell ref="K28:L28"/>
    <mergeCell ref="M28:N28"/>
    <mergeCell ref="K5:M5"/>
    <mergeCell ref="B6:I6"/>
    <mergeCell ref="K6:M6"/>
    <mergeCell ref="B8:C8"/>
    <mergeCell ref="F8:I8"/>
    <mergeCell ref="K8:N8"/>
    <mergeCell ref="R8:R9"/>
    <mergeCell ref="C22:D22"/>
    <mergeCell ref="C23:D23"/>
    <mergeCell ref="C26:D26"/>
    <mergeCell ref="C25:D25"/>
    <mergeCell ref="C24:D24"/>
    <mergeCell ref="P28:P30"/>
    <mergeCell ref="K29:L29"/>
    <mergeCell ref="M29:N29"/>
    <mergeCell ref="K30:L30"/>
    <mergeCell ref="P8:P9"/>
    <mergeCell ref="M30:N30"/>
  </mergeCells>
  <conditionalFormatting sqref="B12:B26">
    <cfRule type="expression" dxfId="49" priority="7" stopIfTrue="1">
      <formula>$B12=FALSE</formula>
    </cfRule>
  </conditionalFormatting>
  <conditionalFormatting sqref="C22:C26">
    <cfRule type="expression" dxfId="48" priority="5">
      <formula>$B22=FALSE</formula>
    </cfRule>
  </conditionalFormatting>
  <conditionalFormatting sqref="C12:D21">
    <cfRule type="expression" dxfId="47" priority="3">
      <formula>$B12=FALSE</formula>
    </cfRule>
  </conditionalFormatting>
  <conditionalFormatting sqref="F29:F30">
    <cfRule type="expression" dxfId="46" priority="13" stopIfTrue="1">
      <formula>$F29=FALSE</formula>
    </cfRule>
  </conditionalFormatting>
  <conditionalFormatting sqref="F12:H26">
    <cfRule type="expression" dxfId="45" priority="4">
      <formula>$B12=FALSE</formula>
    </cfRule>
  </conditionalFormatting>
  <conditionalFormatting sqref="F14:L26">
    <cfRule type="expression" dxfId="44" priority="6">
      <formula>$B14=FALSE</formula>
    </cfRule>
  </conditionalFormatting>
  <conditionalFormatting sqref="G29:I30">
    <cfRule type="expression" dxfId="43" priority="8">
      <formula>$F29=FALSE</formula>
    </cfRule>
  </conditionalFormatting>
  <conditionalFormatting sqref="I12:L13">
    <cfRule type="expression" dxfId="42" priority="2">
      <formula>$B12=FALSE</formula>
    </cfRule>
  </conditionalFormatting>
  <conditionalFormatting sqref="M12:P26">
    <cfRule type="expression" dxfId="41" priority="1">
      <formula>$B12=FALSE</formula>
    </cfRule>
  </conditionalFormatting>
  <conditionalFormatting sqref="R12:R26">
    <cfRule type="expression" dxfId="40" priority="11">
      <formula>$B12=FALSE</formula>
    </cfRule>
  </conditionalFormatting>
  <conditionalFormatting sqref="R31:R32">
    <cfRule type="expression" dxfId="39" priority="23">
      <formula>$H31=FALSE</formula>
    </cfRule>
  </conditionalFormatting>
  <dataValidations count="1">
    <dataValidation type="list" errorStyle="information" allowBlank="1" showInputMessage="1" sqref="G12:G27" xr:uid="{404F005B-2C94-4286-BFAC-34C56CB16BEF}">
      <formula1>lista_enheter</formula1>
    </dataValidation>
  </dataValidations>
  <hyperlinks>
    <hyperlink ref="B2" location="FRÅGEFORMULÄR!B2" display="TILLBAKA" xr:uid="{D62A75F2-E47E-4378-B71E-7EC2FC2E22DD}"/>
  </hyperlinks>
  <printOptions horizontalCentered="1"/>
  <pageMargins left="0.23622047244094491" right="0.23622047244094491" top="0.74803149606299213" bottom="0.74803149606299213" header="0.31496062992125984" footer="0.31496062992125984"/>
  <pageSetup scale="56"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E2BA4-13E4-4F28-A3CB-F4E02BB9BFEB}">
  <sheetPr codeName="Blad8">
    <tabColor theme="7" tint="-0.499984740745262"/>
    <pageSetUpPr autoPageBreaks="0" fitToPage="1"/>
  </sheetPr>
  <dimension ref="A1:R91"/>
  <sheetViews>
    <sheetView showGridLines="0" showRowColHeaders="0" zoomScaleNormal="100" workbookViewId="0">
      <pane ySplit="10" topLeftCell="A11" activePane="bottomLeft" state="frozen"/>
      <selection activeCell="M31" sqref="M31"/>
      <selection pane="bottomLeft" activeCell="C12" sqref="C12"/>
    </sheetView>
  </sheetViews>
  <sheetFormatPr defaultColWidth="9.140625" defaultRowHeight="15"/>
  <cols>
    <col min="1" max="1" width="6.7109375" style="4" customWidth="1"/>
    <col min="2" max="2" width="7.28515625" style="4" customWidth="1"/>
    <col min="3" max="3" width="21.28515625" style="4" customWidth="1"/>
    <col min="4" max="4" width="23.42578125" style="4" customWidth="1"/>
    <col min="5" max="5" width="1" style="4" customWidth="1"/>
    <col min="6" max="6" width="6" style="4" customWidth="1"/>
    <col min="7" max="7" width="6.42578125" style="4" customWidth="1"/>
    <col min="8" max="8" width="15.28515625" style="4" customWidth="1"/>
    <col min="9" max="9" width="14.140625" style="4" customWidth="1"/>
    <col min="10" max="10" width="1.140625" style="4" customWidth="1"/>
    <col min="11" max="11" width="10.5703125" style="4" customWidth="1"/>
    <col min="12" max="12" width="12.7109375" style="4" customWidth="1"/>
    <col min="13" max="13" width="12.140625" style="4" customWidth="1"/>
    <col min="14" max="14" width="6" style="4" customWidth="1"/>
    <col min="15" max="15" width="1.42578125" style="4" customWidth="1"/>
    <col min="16" max="16" width="17.140625" style="4" customWidth="1"/>
    <col min="17" max="17" width="1.140625" style="4" customWidth="1"/>
    <col min="18" max="18" width="46.42578125" style="4" customWidth="1"/>
    <col min="19" max="16384" width="9.140625" style="4"/>
  </cols>
  <sheetData>
    <row r="1" spans="1:18" s="68" customFormat="1" ht="33.6" customHeight="1">
      <c r="A1" s="150" t="s">
        <v>354</v>
      </c>
      <c r="B1" s="38" t="s">
        <v>85</v>
      </c>
      <c r="C1" s="40"/>
      <c r="D1" s="40"/>
      <c r="E1" s="39"/>
      <c r="F1" s="117"/>
      <c r="G1" s="39"/>
      <c r="H1" s="39"/>
      <c r="I1" s="39"/>
      <c r="J1" s="39"/>
      <c r="K1" s="39"/>
      <c r="L1" s="39"/>
      <c r="M1" s="39"/>
      <c r="N1" s="39"/>
      <c r="O1" s="39"/>
      <c r="P1" s="40"/>
      <c r="Q1" s="40"/>
      <c r="R1" s="40"/>
    </row>
    <row r="2" spans="1:18" s="69" customFormat="1" ht="15.75" customHeight="1">
      <c r="A2" s="121"/>
      <c r="B2" s="70" t="s">
        <v>67</v>
      </c>
      <c r="C2" s="118"/>
      <c r="D2" s="118"/>
      <c r="E2" s="119"/>
      <c r="F2" s="120"/>
      <c r="G2" s="119"/>
      <c r="H2" s="119"/>
      <c r="I2" s="119"/>
      <c r="J2" s="119"/>
      <c r="K2" s="119"/>
      <c r="L2" s="119"/>
      <c r="M2" s="119"/>
      <c r="N2" s="119"/>
      <c r="O2" s="119"/>
      <c r="P2" s="121"/>
      <c r="Q2" s="121"/>
      <c r="R2" s="121"/>
    </row>
    <row r="3" spans="1:18" s="41" customFormat="1" ht="4.5" customHeight="1"/>
    <row r="4" spans="1:18" ht="12.75" customHeight="1"/>
    <row r="5" spans="1:18" s="33" customFormat="1" ht="15.6" customHeight="1">
      <c r="B5" s="34" t="s">
        <v>243</v>
      </c>
      <c r="K5" s="407" t="s">
        <v>244</v>
      </c>
      <c r="L5" s="407"/>
      <c r="M5" s="407"/>
      <c r="N5" s="35"/>
      <c r="O5" s="35"/>
      <c r="P5" s="35" t="s">
        <v>245</v>
      </c>
    </row>
    <row r="6" spans="1:18" ht="29.1" customHeight="1">
      <c r="B6" s="408" t="s">
        <v>227</v>
      </c>
      <c r="C6" s="408"/>
      <c r="D6" s="408"/>
      <c r="E6" s="408"/>
      <c r="F6" s="408"/>
      <c r="G6" s="408"/>
      <c r="H6" s="408"/>
      <c r="I6" s="408"/>
      <c r="K6" s="409"/>
      <c r="L6" s="409"/>
      <c r="M6" s="409"/>
      <c r="N6" s="153"/>
      <c r="O6" s="2"/>
      <c r="P6" s="45"/>
    </row>
    <row r="7" spans="1:18" ht="10.35" customHeight="1" thickBot="1"/>
    <row r="8" spans="1:18" s="10" customFormat="1" ht="24.75" customHeight="1" thickTop="1">
      <c r="B8" s="410" t="s">
        <v>43</v>
      </c>
      <c r="C8" s="411"/>
      <c r="D8" s="83"/>
      <c r="E8" s="71"/>
      <c r="F8" s="412" t="s">
        <v>58</v>
      </c>
      <c r="G8" s="413"/>
      <c r="H8" s="413"/>
      <c r="I8" s="414"/>
      <c r="J8" s="71"/>
      <c r="K8" s="415" t="s">
        <v>59</v>
      </c>
      <c r="L8" s="416"/>
      <c r="M8" s="416"/>
      <c r="N8" s="417"/>
      <c r="O8" s="71"/>
      <c r="P8" s="418" t="s">
        <v>247</v>
      </c>
      <c r="Q8" s="71"/>
      <c r="R8" s="420" t="s">
        <v>248</v>
      </c>
    </row>
    <row r="9" spans="1:18" s="36" customFormat="1" ht="14.85" customHeight="1">
      <c r="B9" s="42" t="s">
        <v>249</v>
      </c>
      <c r="C9" s="85" t="s">
        <v>250</v>
      </c>
      <c r="D9" s="85" t="s">
        <v>251</v>
      </c>
      <c r="E9" s="37"/>
      <c r="F9" s="42" t="s">
        <v>252</v>
      </c>
      <c r="G9" s="43" t="s">
        <v>253</v>
      </c>
      <c r="H9" s="43" t="s">
        <v>254</v>
      </c>
      <c r="I9" s="44" t="s">
        <v>255</v>
      </c>
      <c r="J9" s="37"/>
      <c r="K9" s="42" t="s">
        <v>256</v>
      </c>
      <c r="L9" s="43" t="s">
        <v>257</v>
      </c>
      <c r="M9" s="43" t="s">
        <v>255</v>
      </c>
      <c r="N9" s="44" t="s">
        <v>258</v>
      </c>
      <c r="O9" s="37"/>
      <c r="P9" s="419"/>
      <c r="R9" s="420"/>
    </row>
    <row r="10" spans="1:18" s="6" customFormat="1" ht="4.5" customHeight="1">
      <c r="B10" s="122"/>
      <c r="C10" s="123"/>
      <c r="D10" s="123"/>
      <c r="E10" s="5"/>
      <c r="F10" s="122"/>
      <c r="G10" s="122"/>
      <c r="H10" s="122"/>
      <c r="I10" s="122"/>
      <c r="K10" s="122"/>
      <c r="L10" s="122"/>
      <c r="M10" s="122"/>
      <c r="N10" s="122"/>
      <c r="P10" s="122"/>
      <c r="R10" s="4"/>
    </row>
    <row r="11" spans="1:18" s="5" customFormat="1" ht="9.75" customHeight="1" thickBot="1">
      <c r="B11" s="7"/>
    </row>
    <row r="12" spans="1:18" s="5" customFormat="1" ht="25.35" customHeight="1" thickTop="1" thickBot="1">
      <c r="B12" s="46" t="b">
        <v>1</v>
      </c>
      <c r="C12" s="86" t="s">
        <v>313</v>
      </c>
      <c r="D12" s="173"/>
      <c r="F12" s="166"/>
      <c r="G12" s="167"/>
      <c r="H12" s="168"/>
      <c r="I12" s="124">
        <f t="shared" ref="I12:I26" si="0">(F12*H12)</f>
        <v>0</v>
      </c>
      <c r="K12" s="169">
        <v>12</v>
      </c>
      <c r="L12" s="170">
        <v>350</v>
      </c>
      <c r="M12" s="125">
        <f t="shared" ref="M12:M26" si="1">L12*K12</f>
        <v>4200</v>
      </c>
      <c r="N12" s="151" t="b">
        <v>1</v>
      </c>
      <c r="P12" s="74">
        <f t="shared" ref="P12:P26" si="2">I12+M12</f>
        <v>4200</v>
      </c>
      <c r="R12" s="171"/>
    </row>
    <row r="13" spans="1:18" s="5" customFormat="1" ht="25.35" customHeight="1" thickTop="1" thickBot="1">
      <c r="B13" s="46" t="b">
        <v>1</v>
      </c>
      <c r="C13" s="87"/>
      <c r="D13" s="174"/>
      <c r="F13" s="166"/>
      <c r="G13" s="167"/>
      <c r="H13" s="168"/>
      <c r="I13" s="124">
        <f t="shared" si="0"/>
        <v>0</v>
      </c>
      <c r="K13" s="169"/>
      <c r="L13" s="170"/>
      <c r="M13" s="125">
        <f t="shared" si="1"/>
        <v>0</v>
      </c>
      <c r="N13" s="151" t="b">
        <v>0</v>
      </c>
      <c r="P13" s="74">
        <f t="shared" si="2"/>
        <v>0</v>
      </c>
      <c r="R13" s="171"/>
    </row>
    <row r="14" spans="1:18" s="5" customFormat="1" ht="25.35" customHeight="1" thickTop="1" thickBot="1">
      <c r="B14" s="46" t="b">
        <v>1</v>
      </c>
      <c r="C14" s="86"/>
      <c r="D14" s="173"/>
      <c r="F14" s="166"/>
      <c r="G14" s="167"/>
      <c r="H14" s="168"/>
      <c r="I14" s="124">
        <f t="shared" si="0"/>
        <v>0</v>
      </c>
      <c r="K14" s="169"/>
      <c r="L14" s="170"/>
      <c r="M14" s="125">
        <f t="shared" si="1"/>
        <v>0</v>
      </c>
      <c r="N14" s="151" t="b">
        <v>0</v>
      </c>
      <c r="P14" s="74">
        <f t="shared" si="2"/>
        <v>0</v>
      </c>
      <c r="R14" s="171"/>
    </row>
    <row r="15" spans="1:18" s="5" customFormat="1" ht="25.35" customHeight="1" thickTop="1" thickBot="1">
      <c r="B15" s="46" t="b">
        <v>1</v>
      </c>
      <c r="C15" s="87"/>
      <c r="D15" s="174"/>
      <c r="F15" s="166"/>
      <c r="G15" s="167"/>
      <c r="H15" s="168"/>
      <c r="I15" s="124">
        <f t="shared" si="0"/>
        <v>0</v>
      </c>
      <c r="K15" s="169"/>
      <c r="L15" s="170"/>
      <c r="M15" s="125">
        <f t="shared" si="1"/>
        <v>0</v>
      </c>
      <c r="N15" s="151" t="b">
        <v>0</v>
      </c>
      <c r="P15" s="74">
        <f t="shared" si="2"/>
        <v>0</v>
      </c>
      <c r="R15" s="171"/>
    </row>
    <row r="16" spans="1:18" s="5" customFormat="1" ht="25.35" customHeight="1" thickTop="1" thickBot="1">
      <c r="B16" s="46" t="b">
        <v>1</v>
      </c>
      <c r="C16" s="89"/>
      <c r="D16" s="176"/>
      <c r="F16" s="166"/>
      <c r="G16" s="167"/>
      <c r="H16" s="168"/>
      <c r="I16" s="124">
        <f t="shared" si="0"/>
        <v>0</v>
      </c>
      <c r="K16" s="169"/>
      <c r="L16" s="170"/>
      <c r="M16" s="125">
        <f t="shared" si="1"/>
        <v>0</v>
      </c>
      <c r="N16" s="151" t="b">
        <v>0</v>
      </c>
      <c r="P16" s="74">
        <f t="shared" si="2"/>
        <v>0</v>
      </c>
      <c r="R16" s="171"/>
    </row>
    <row r="17" spans="2:18" s="5" customFormat="1" ht="25.35" customHeight="1" thickTop="1" thickBot="1">
      <c r="B17" s="46" t="b">
        <v>1</v>
      </c>
      <c r="C17" s="143"/>
      <c r="D17" s="177"/>
      <c r="F17" s="166"/>
      <c r="G17" s="167"/>
      <c r="H17" s="168"/>
      <c r="I17" s="124">
        <f t="shared" si="0"/>
        <v>0</v>
      </c>
      <c r="K17" s="169"/>
      <c r="L17" s="170"/>
      <c r="M17" s="125">
        <f t="shared" si="1"/>
        <v>0</v>
      </c>
      <c r="N17" s="151" t="b">
        <v>0</v>
      </c>
      <c r="P17" s="74">
        <f t="shared" si="2"/>
        <v>0</v>
      </c>
      <c r="R17" s="171"/>
    </row>
    <row r="18" spans="2:18" s="5" customFormat="1" ht="25.35" customHeight="1" thickTop="1" thickBot="1">
      <c r="B18" s="46" t="b">
        <v>1</v>
      </c>
      <c r="C18" s="88"/>
      <c r="D18" s="175"/>
      <c r="F18" s="166"/>
      <c r="G18" s="167"/>
      <c r="H18" s="168"/>
      <c r="I18" s="124">
        <f t="shared" si="0"/>
        <v>0</v>
      </c>
      <c r="K18" s="169"/>
      <c r="L18" s="170"/>
      <c r="M18" s="125">
        <f t="shared" si="1"/>
        <v>0</v>
      </c>
      <c r="N18" s="151" t="b">
        <v>0</v>
      </c>
      <c r="P18" s="74">
        <f t="shared" si="2"/>
        <v>0</v>
      </c>
      <c r="R18" s="171"/>
    </row>
    <row r="19" spans="2:18" s="5" customFormat="1" ht="25.35" customHeight="1" thickTop="1" thickBot="1">
      <c r="B19" s="46" t="b">
        <v>1</v>
      </c>
      <c r="C19" s="89"/>
      <c r="D19" s="176"/>
      <c r="F19" s="166"/>
      <c r="G19" s="167"/>
      <c r="H19" s="168"/>
      <c r="I19" s="124">
        <f t="shared" si="0"/>
        <v>0</v>
      </c>
      <c r="K19" s="169"/>
      <c r="L19" s="170"/>
      <c r="M19" s="125">
        <f t="shared" si="1"/>
        <v>0</v>
      </c>
      <c r="N19" s="151" t="b">
        <v>0</v>
      </c>
      <c r="P19" s="74">
        <f t="shared" si="2"/>
        <v>0</v>
      </c>
      <c r="R19" s="171"/>
    </row>
    <row r="20" spans="2:18" s="5" customFormat="1" ht="25.35" customHeight="1" thickTop="1" thickBot="1">
      <c r="B20" s="46" t="b">
        <v>1</v>
      </c>
      <c r="C20" s="89"/>
      <c r="D20" s="176"/>
      <c r="F20" s="166"/>
      <c r="G20" s="167"/>
      <c r="H20" s="168"/>
      <c r="I20" s="124">
        <f t="shared" si="0"/>
        <v>0</v>
      </c>
      <c r="K20" s="169"/>
      <c r="L20" s="170"/>
      <c r="M20" s="125">
        <f t="shared" si="1"/>
        <v>0</v>
      </c>
      <c r="N20" s="151" t="b">
        <v>0</v>
      </c>
      <c r="P20" s="74">
        <f t="shared" si="2"/>
        <v>0</v>
      </c>
      <c r="R20" s="171"/>
    </row>
    <row r="21" spans="2:18" s="5" customFormat="1" ht="25.35" customHeight="1" thickTop="1" thickBot="1">
      <c r="B21" s="46" t="b">
        <v>1</v>
      </c>
      <c r="C21" s="89"/>
      <c r="D21" s="176"/>
      <c r="F21" s="166"/>
      <c r="G21" s="167"/>
      <c r="H21" s="168"/>
      <c r="I21" s="124">
        <f t="shared" si="0"/>
        <v>0</v>
      </c>
      <c r="K21" s="169"/>
      <c r="L21" s="170"/>
      <c r="M21" s="125">
        <f t="shared" si="1"/>
        <v>0</v>
      </c>
      <c r="N21" s="151" t="b">
        <v>0</v>
      </c>
      <c r="P21" s="74">
        <f t="shared" si="2"/>
        <v>0</v>
      </c>
      <c r="R21" s="171"/>
    </row>
    <row r="22" spans="2:18" s="5" customFormat="1" ht="25.35" customHeight="1" thickTop="1" thickBot="1">
      <c r="B22" s="46" t="b">
        <v>1</v>
      </c>
      <c r="C22" s="404" t="s">
        <v>260</v>
      </c>
      <c r="D22" s="405"/>
      <c r="F22" s="166"/>
      <c r="G22" s="167"/>
      <c r="H22" s="168"/>
      <c r="I22" s="124">
        <f t="shared" si="0"/>
        <v>0</v>
      </c>
      <c r="K22" s="169"/>
      <c r="L22" s="170"/>
      <c r="M22" s="125">
        <f t="shared" si="1"/>
        <v>0</v>
      </c>
      <c r="N22" s="151" t="b">
        <v>0</v>
      </c>
      <c r="P22" s="74">
        <f t="shared" si="2"/>
        <v>0</v>
      </c>
      <c r="R22" s="171"/>
    </row>
    <row r="23" spans="2:18" s="5" customFormat="1" ht="25.35" customHeight="1" thickTop="1" thickBot="1">
      <c r="B23" s="46" t="b">
        <v>1</v>
      </c>
      <c r="C23" s="404" t="s">
        <v>260</v>
      </c>
      <c r="D23" s="405"/>
      <c r="F23" s="166"/>
      <c r="G23" s="167"/>
      <c r="H23" s="168"/>
      <c r="I23" s="124">
        <f t="shared" si="0"/>
        <v>0</v>
      </c>
      <c r="K23" s="169"/>
      <c r="L23" s="170"/>
      <c r="M23" s="125">
        <f t="shared" si="1"/>
        <v>0</v>
      </c>
      <c r="N23" s="151" t="b">
        <v>0</v>
      </c>
      <c r="P23" s="74">
        <f t="shared" si="2"/>
        <v>0</v>
      </c>
      <c r="R23" s="171"/>
    </row>
    <row r="24" spans="2:18" s="5" customFormat="1" ht="25.35" customHeight="1" thickTop="1" thickBot="1">
      <c r="B24" s="46" t="b">
        <v>1</v>
      </c>
      <c r="C24" s="404" t="s">
        <v>260</v>
      </c>
      <c r="D24" s="405"/>
      <c r="F24" s="166"/>
      <c r="G24" s="167"/>
      <c r="H24" s="168"/>
      <c r="I24" s="124">
        <f t="shared" si="0"/>
        <v>0</v>
      </c>
      <c r="K24" s="169"/>
      <c r="L24" s="170"/>
      <c r="M24" s="125">
        <f t="shared" si="1"/>
        <v>0</v>
      </c>
      <c r="N24" s="151" t="b">
        <v>0</v>
      </c>
      <c r="P24" s="74">
        <f t="shared" si="2"/>
        <v>0</v>
      </c>
      <c r="R24" s="171"/>
    </row>
    <row r="25" spans="2:18" s="5" customFormat="1" ht="25.35" customHeight="1" thickTop="1" thickBot="1">
      <c r="B25" s="46" t="b">
        <v>1</v>
      </c>
      <c r="C25" s="404" t="s">
        <v>260</v>
      </c>
      <c r="D25" s="405"/>
      <c r="F25" s="166"/>
      <c r="G25" s="167"/>
      <c r="H25" s="168"/>
      <c r="I25" s="124">
        <f t="shared" si="0"/>
        <v>0</v>
      </c>
      <c r="K25" s="169"/>
      <c r="L25" s="170"/>
      <c r="M25" s="125">
        <f t="shared" si="1"/>
        <v>0</v>
      </c>
      <c r="N25" s="151" t="b">
        <v>0</v>
      </c>
      <c r="P25" s="74">
        <f t="shared" si="2"/>
        <v>0</v>
      </c>
      <c r="R25" s="171"/>
    </row>
    <row r="26" spans="2:18" s="5" customFormat="1" ht="25.35" customHeight="1" thickTop="1" thickBot="1">
      <c r="B26" s="46" t="b">
        <v>1</v>
      </c>
      <c r="C26" s="404" t="s">
        <v>260</v>
      </c>
      <c r="D26" s="405"/>
      <c r="F26" s="166"/>
      <c r="G26" s="167"/>
      <c r="H26" s="168"/>
      <c r="I26" s="125">
        <f t="shared" si="0"/>
        <v>0</v>
      </c>
      <c r="K26" s="169"/>
      <c r="L26" s="170"/>
      <c r="M26" s="125">
        <f t="shared" si="1"/>
        <v>0</v>
      </c>
      <c r="N26" s="151" t="b">
        <v>0</v>
      </c>
      <c r="P26" s="74">
        <f t="shared" si="2"/>
        <v>0</v>
      </c>
      <c r="R26" s="171"/>
    </row>
    <row r="27" spans="2:18" s="5" customFormat="1" ht="5.25" customHeight="1" thickTop="1" thickBot="1">
      <c r="P27" s="8"/>
    </row>
    <row r="28" spans="2:18" s="9" customFormat="1" ht="25.15" customHeight="1" thickTop="1" thickBot="1">
      <c r="B28" s="432" t="s">
        <v>261</v>
      </c>
      <c r="C28" s="432"/>
      <c r="D28" s="432"/>
      <c r="E28" s="155"/>
      <c r="F28" s="435" t="s">
        <v>262</v>
      </c>
      <c r="G28" s="435"/>
      <c r="H28" s="435"/>
      <c r="I28" s="158">
        <f>SUMIFS(I$12:I$26,$B$12:$B$26,TRUE)</f>
        <v>0</v>
      </c>
      <c r="J28" s="159"/>
      <c r="K28" s="435" t="s">
        <v>263</v>
      </c>
      <c r="L28" s="436"/>
      <c r="M28" s="437">
        <f>SUM(M29:N30)</f>
        <v>21000</v>
      </c>
      <c r="N28" s="438"/>
      <c r="O28" s="155"/>
      <c r="P28" s="421">
        <f>I28+M28</f>
        <v>21000</v>
      </c>
    </row>
    <row r="29" spans="2:18" s="5" customFormat="1" ht="19.899999999999999" customHeight="1" thickTop="1" thickBot="1">
      <c r="B29" s="433"/>
      <c r="C29" s="433"/>
      <c r="D29" s="433"/>
      <c r="E29" s="9"/>
      <c r="F29" s="46" t="b">
        <v>0</v>
      </c>
      <c r="G29" s="160" t="str">
        <f>"AVSKRIVNING (5ÅR, "&amp;val_arsranta*100&amp;"%)"</f>
        <v>AVSKRIVNING (5ÅR, 5,5%)</v>
      </c>
      <c r="H29" s="160"/>
      <c r="I29" s="161">
        <f>IF(F29,(val_arsranta*5*SUMIFS(I$12:I$26,$B$12:$B$26,TRUE))/2,0)</f>
        <v>0</v>
      </c>
      <c r="J29" s="162"/>
      <c r="K29" s="424" t="s">
        <v>264</v>
      </c>
      <c r="L29" s="425"/>
      <c r="M29" s="426">
        <f>SUMIFS(M$12:M$26,$B$12:$B$26,TRUE,$N$12:$N$26,FALSE)</f>
        <v>0</v>
      </c>
      <c r="N29" s="427"/>
      <c r="O29" s="9"/>
      <c r="P29" s="422"/>
    </row>
    <row r="30" spans="2:18" s="5" customFormat="1" ht="19.899999999999999" customHeight="1">
      <c r="B30" s="434"/>
      <c r="C30" s="434"/>
      <c r="D30" s="434"/>
      <c r="E30" s="156"/>
      <c r="F30" s="157" t="b">
        <v>0</v>
      </c>
      <c r="G30" s="163" t="str">
        <f>"UNDERHÅLL (4ÅR, "&amp;val_underhall_pct*100&amp;"%)"</f>
        <v>UNDERHÅLL (4ÅR, 3%)</v>
      </c>
      <c r="H30" s="163"/>
      <c r="I30" s="164">
        <f>IF(F30,(val_underhall_pct*4*SUMIFS(I$12:I$26,$B$12:$B$26,TRUE))/2,0)</f>
        <v>0</v>
      </c>
      <c r="J30" s="165"/>
      <c r="K30" s="428" t="s">
        <v>265</v>
      </c>
      <c r="L30" s="429"/>
      <c r="M30" s="430">
        <f>SUMIFS(M$12:M$26,$B$12:$B$26,TRUE,$N$12:$N$26,TRUE)*5</f>
        <v>21000</v>
      </c>
      <c r="N30" s="431"/>
      <c r="O30" s="156"/>
      <c r="P30" s="423"/>
    </row>
    <row r="31" spans="2:18" s="5" customFormat="1" ht="25.35" customHeight="1">
      <c r="B31" s="4"/>
      <c r="C31" s="4"/>
      <c r="D31" s="4"/>
      <c r="E31" s="4"/>
      <c r="F31" s="4"/>
      <c r="G31" s="4"/>
      <c r="H31" s="4"/>
      <c r="I31" s="4"/>
      <c r="J31" s="4"/>
      <c r="K31" s="4"/>
      <c r="L31" s="4"/>
      <c r="M31" s="4"/>
      <c r="N31" s="4"/>
      <c r="O31" s="4"/>
      <c r="P31" s="4"/>
      <c r="R31" s="72"/>
    </row>
    <row r="32" spans="2:18" s="5" customFormat="1" ht="25.35" customHeight="1">
      <c r="B32" s="4"/>
      <c r="C32" s="4"/>
      <c r="D32" s="4"/>
      <c r="E32" s="4"/>
      <c r="F32" s="4"/>
      <c r="G32" s="4"/>
      <c r="H32" s="4"/>
      <c r="I32" s="4"/>
      <c r="J32" s="4"/>
      <c r="K32" s="4"/>
      <c r="L32" s="4"/>
      <c r="M32" s="4"/>
      <c r="N32" s="4"/>
      <c r="O32" s="4"/>
      <c r="P32" s="4"/>
      <c r="R32" s="72"/>
    </row>
    <row r="33" spans="2:17" s="5" customFormat="1" ht="9.6" customHeight="1">
      <c r="B33" s="4"/>
      <c r="C33" s="4"/>
      <c r="D33" s="4"/>
      <c r="E33" s="4"/>
      <c r="F33" s="4"/>
      <c r="G33" s="4"/>
      <c r="H33" s="4"/>
      <c r="I33" s="4"/>
      <c r="J33" s="4"/>
      <c r="K33" s="4"/>
      <c r="L33" s="4"/>
      <c r="M33" s="4"/>
      <c r="N33" s="4"/>
      <c r="O33" s="4"/>
      <c r="P33" s="4"/>
    </row>
    <row r="34" spans="2:17" ht="29.25" customHeight="1">
      <c r="Q34" s="9"/>
    </row>
    <row r="35" spans="2:17" ht="25.35" customHeight="1"/>
    <row r="36" spans="2:17" ht="25.35" customHeight="1"/>
    <row r="37" spans="2:17" ht="25.35" customHeight="1"/>
    <row r="38" spans="2:17" ht="25.35" customHeight="1"/>
    <row r="39" spans="2:17" ht="25.35" customHeight="1"/>
    <row r="40" spans="2:17" ht="25.35" customHeight="1"/>
    <row r="41" spans="2:17" ht="25.35" customHeight="1"/>
    <row r="42" spans="2:17" ht="25.35" customHeight="1"/>
    <row r="43" spans="2:17" ht="25.35" customHeight="1"/>
    <row r="44" spans="2:17" ht="25.35" customHeight="1"/>
    <row r="45" spans="2:17" ht="25.35" customHeight="1"/>
    <row r="46" spans="2:17" ht="25.35" customHeight="1"/>
    <row r="47" spans="2:17" ht="25.35" customHeight="1"/>
    <row r="48" spans="2:17" ht="25.35" customHeight="1"/>
    <row r="49" ht="25.35" customHeight="1"/>
    <row r="50" ht="25.35" customHeight="1"/>
    <row r="51" ht="25.35" customHeight="1"/>
    <row r="52" ht="25.35" customHeight="1"/>
    <row r="53" ht="25.35" customHeight="1"/>
    <row r="54" ht="25.35" customHeight="1"/>
    <row r="55" ht="25.35" customHeight="1"/>
    <row r="56" ht="25.35" customHeight="1"/>
    <row r="57" ht="25.35" customHeight="1"/>
    <row r="58" ht="25.35" customHeight="1"/>
    <row r="59" ht="25.35" customHeight="1"/>
    <row r="60" ht="25.35" customHeight="1"/>
    <row r="61" ht="25.35" customHeight="1"/>
    <row r="62" ht="25.35" customHeight="1"/>
    <row r="63" ht="25.35" customHeight="1"/>
    <row r="64" ht="25.35" customHeight="1"/>
    <row r="65" ht="25.35" customHeight="1"/>
    <row r="66" ht="25.35" customHeight="1"/>
    <row r="67" ht="25.35" customHeight="1"/>
    <row r="68" ht="25.35" customHeight="1"/>
    <row r="69" ht="25.35" customHeight="1"/>
    <row r="70" ht="25.35" customHeight="1"/>
    <row r="71" ht="25.35" customHeight="1"/>
    <row r="72" ht="25.35" customHeight="1"/>
    <row r="73" ht="25.35" customHeight="1"/>
    <row r="74" ht="25.35" customHeight="1"/>
    <row r="75" ht="25.35" customHeight="1"/>
    <row r="76" ht="25.35" customHeight="1"/>
    <row r="77" ht="25.35" customHeight="1"/>
    <row r="78" ht="25.35" customHeight="1"/>
    <row r="79" ht="25.35" customHeight="1"/>
    <row r="80" ht="25.35" customHeight="1"/>
    <row r="81" ht="25.35" customHeight="1"/>
    <row r="82" ht="25.35" customHeight="1"/>
    <row r="83" ht="25.35" customHeight="1"/>
    <row r="84" ht="25.35" customHeight="1"/>
    <row r="85" ht="25.35" customHeight="1"/>
    <row r="86" ht="25.35" customHeight="1"/>
    <row r="87" ht="25.35" customHeight="1"/>
    <row r="88" ht="25.35" customHeight="1"/>
    <row r="89" ht="25.35" customHeight="1"/>
    <row r="90" ht="25.35" customHeight="1"/>
    <row r="91" ht="25.35" customHeight="1"/>
  </sheetData>
  <sheetProtection sheet="1" objects="1" scenarios="1"/>
  <dataConsolidate/>
  <mergeCells count="22">
    <mergeCell ref="C26:D26"/>
    <mergeCell ref="B28:D30"/>
    <mergeCell ref="F28:H28"/>
    <mergeCell ref="K28:L28"/>
    <mergeCell ref="M28:N28"/>
    <mergeCell ref="P28:P30"/>
    <mergeCell ref="K29:L29"/>
    <mergeCell ref="M29:N29"/>
    <mergeCell ref="K30:L30"/>
    <mergeCell ref="M30:N30"/>
    <mergeCell ref="P8:P9"/>
    <mergeCell ref="R8:R9"/>
    <mergeCell ref="C22:D22"/>
    <mergeCell ref="C23:D23"/>
    <mergeCell ref="C24:D24"/>
    <mergeCell ref="C25:D25"/>
    <mergeCell ref="K5:M5"/>
    <mergeCell ref="B6:I6"/>
    <mergeCell ref="K6:M6"/>
    <mergeCell ref="B8:C8"/>
    <mergeCell ref="F8:I8"/>
    <mergeCell ref="K8:N8"/>
  </mergeCells>
  <conditionalFormatting sqref="B12:B26">
    <cfRule type="expression" dxfId="38" priority="7" stopIfTrue="1">
      <formula>$B12=FALSE</formula>
    </cfRule>
  </conditionalFormatting>
  <conditionalFormatting sqref="C22:C26">
    <cfRule type="expression" dxfId="37" priority="5">
      <formula>$B22=FALSE</formula>
    </cfRule>
  </conditionalFormatting>
  <conditionalFormatting sqref="C12:D21">
    <cfRule type="expression" dxfId="36" priority="3">
      <formula>$B12=FALSE</formula>
    </cfRule>
  </conditionalFormatting>
  <conditionalFormatting sqref="F29:F30">
    <cfRule type="expression" dxfId="35" priority="11" stopIfTrue="1">
      <formula>$F29=FALSE</formula>
    </cfRule>
  </conditionalFormatting>
  <conditionalFormatting sqref="F12:H26">
    <cfRule type="expression" dxfId="34" priority="4">
      <formula>$B12=FALSE</formula>
    </cfRule>
  </conditionalFormatting>
  <conditionalFormatting sqref="F14:L26">
    <cfRule type="expression" dxfId="33" priority="6">
      <formula>$B14=FALSE</formula>
    </cfRule>
  </conditionalFormatting>
  <conditionalFormatting sqref="G29:I30">
    <cfRule type="expression" dxfId="32" priority="8">
      <formula>$F29=FALSE</formula>
    </cfRule>
  </conditionalFormatting>
  <conditionalFormatting sqref="I12:L13">
    <cfRule type="expression" dxfId="31" priority="2">
      <formula>$B12=FALSE</formula>
    </cfRule>
  </conditionalFormatting>
  <conditionalFormatting sqref="M12:P26">
    <cfRule type="expression" dxfId="30" priority="1">
      <formula>$B12=FALSE</formula>
    </cfRule>
  </conditionalFormatting>
  <conditionalFormatting sqref="R12:R26">
    <cfRule type="expression" dxfId="29" priority="9">
      <formula>$B12=FALSE</formula>
    </cfRule>
  </conditionalFormatting>
  <conditionalFormatting sqref="R31:R32">
    <cfRule type="expression" dxfId="28" priority="15">
      <formula>$H31=FALSE</formula>
    </cfRule>
  </conditionalFormatting>
  <dataValidations count="1">
    <dataValidation type="list" errorStyle="information" allowBlank="1" showInputMessage="1" sqref="G12:G27" xr:uid="{39409F52-BE64-4DE0-8AD4-56CA3A09865B}">
      <formula1>lista_enheter</formula1>
    </dataValidation>
  </dataValidations>
  <hyperlinks>
    <hyperlink ref="B2" location="FRÅGEFORMULÄR!B2" display="TILLBAKA" xr:uid="{328A6FDC-797E-47FE-BA26-165B5CF84E71}"/>
  </hyperlinks>
  <printOptions horizontalCentered="1"/>
  <pageMargins left="0.23622047244094491" right="0.23622047244094491" top="0.74803149606299213" bottom="0.74803149606299213" header="0.31496062992125984" footer="0.31496062992125984"/>
  <pageSetup scale="56"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748CC-A1A4-4FDC-B761-E6EE0D872EE3}">
  <sheetPr codeName="Sheet3">
    <tabColor theme="9" tint="-0.249977111117893"/>
  </sheetPr>
  <dimension ref="B1:Q128"/>
  <sheetViews>
    <sheetView showGridLines="0" showRowColHeaders="0" zoomScaleNormal="100" zoomScaleSheetLayoutView="120" workbookViewId="0">
      <selection activeCell="D8" sqref="D8"/>
    </sheetView>
  </sheetViews>
  <sheetFormatPr defaultColWidth="9.140625" defaultRowHeight="15"/>
  <cols>
    <col min="1" max="1" width="3" style="4" customWidth="1"/>
    <col min="2" max="2" width="5.85546875" style="4" customWidth="1"/>
    <col min="3" max="3" width="22.28515625" style="4" customWidth="1"/>
    <col min="4" max="4" width="18.85546875" style="4" customWidth="1"/>
    <col min="5" max="9" width="17.7109375" style="4" customWidth="1"/>
    <col min="10" max="10" width="10" style="4" customWidth="1"/>
    <col min="11" max="11" width="1.85546875" style="4" customWidth="1"/>
    <col min="12" max="12" width="2.140625" style="4" customWidth="1"/>
    <col min="13" max="13" width="12" style="4" customWidth="1"/>
    <col min="14" max="16" width="11.42578125" style="4" bestFit="1" customWidth="1"/>
    <col min="17" max="17" width="13.28515625" style="4" customWidth="1"/>
    <col min="18" max="16384" width="9.140625" style="4"/>
  </cols>
  <sheetData>
    <row r="1" spans="2:16" s="40" customFormat="1" ht="42" customHeight="1">
      <c r="B1" s="38" t="s">
        <v>10</v>
      </c>
      <c r="E1" s="39"/>
      <c r="F1" s="39"/>
      <c r="G1" s="39"/>
      <c r="H1" s="39"/>
      <c r="I1" s="39"/>
    </row>
    <row r="2" spans="2:16" s="47" customFormat="1" ht="4.3499999999999996" customHeight="1">
      <c r="C2" s="67"/>
      <c r="D2" s="67"/>
      <c r="F2" s="48"/>
      <c r="G2" s="48"/>
      <c r="H2" s="48"/>
      <c r="I2" s="48"/>
    </row>
    <row r="3" spans="2:16" s="109" customFormat="1" ht="10.9" customHeight="1">
      <c r="C3" s="110"/>
      <c r="D3" s="110"/>
      <c r="F3" s="111"/>
      <c r="G3" s="111"/>
      <c r="H3" s="111"/>
      <c r="I3" s="111"/>
    </row>
    <row r="4" spans="2:16" s="109" customFormat="1" ht="42.6" customHeight="1">
      <c r="B4" s="312" t="s">
        <v>11</v>
      </c>
      <c r="C4" s="202"/>
      <c r="D4" s="202"/>
      <c r="E4" s="202"/>
      <c r="F4" s="202"/>
      <c r="G4" s="202"/>
      <c r="H4" s="202"/>
      <c r="I4" s="202"/>
      <c r="K4" s="4"/>
      <c r="L4" s="133"/>
      <c r="M4" s="351" t="s">
        <v>12</v>
      </c>
      <c r="N4" s="351"/>
      <c r="O4" s="351"/>
      <c r="P4" s="351"/>
    </row>
    <row r="5" spans="2:16" s="109" customFormat="1" ht="22.15" customHeight="1">
      <c r="B5" s="201"/>
      <c r="C5" s="110"/>
      <c r="D5" s="110"/>
      <c r="H5" s="111"/>
      <c r="I5" s="111"/>
      <c r="K5" s="4"/>
      <c r="L5" s="133"/>
      <c r="M5" s="208" t="s">
        <v>13</v>
      </c>
      <c r="N5" s="209">
        <v>0</v>
      </c>
      <c r="O5" s="209">
        <v>51</v>
      </c>
      <c r="P5" s="209">
        <v>100</v>
      </c>
    </row>
    <row r="6" spans="2:16" ht="25.5" customHeight="1">
      <c r="B6" s="352" t="s">
        <v>10</v>
      </c>
      <c r="C6" s="352"/>
      <c r="D6" s="352"/>
      <c r="E6" s="352"/>
      <c r="F6" s="352"/>
      <c r="G6" s="352"/>
      <c r="H6" s="111"/>
      <c r="I6" s="111"/>
      <c r="L6" s="133"/>
      <c r="M6" s="223" t="s">
        <v>14</v>
      </c>
      <c r="N6" s="137">
        <v>0</v>
      </c>
      <c r="O6" s="137">
        <v>1001</v>
      </c>
      <c r="P6" s="137">
        <v>5000</v>
      </c>
    </row>
    <row r="7" spans="2:16" ht="8.65" customHeight="1" thickBot="1">
      <c r="B7" s="353"/>
      <c r="C7" s="353"/>
      <c r="D7" s="353"/>
      <c r="E7" s="353"/>
      <c r="F7" s="353"/>
      <c r="G7" s="353"/>
      <c r="H7" s="111"/>
      <c r="L7" s="133"/>
    </row>
    <row r="8" spans="2:16" ht="24.95" customHeight="1" thickTop="1" thickBot="1">
      <c r="B8" s="344"/>
      <c r="C8" s="187" t="s">
        <v>15</v>
      </c>
      <c r="D8" s="439"/>
      <c r="E8" s="439"/>
      <c r="F8" s="439"/>
      <c r="G8" s="443"/>
      <c r="L8" s="133"/>
      <c r="M8" s="135" t="s">
        <v>16</v>
      </c>
      <c r="N8" s="136">
        <v>710</v>
      </c>
      <c r="O8" s="136">
        <v>1320</v>
      </c>
      <c r="P8" s="136">
        <v>1880</v>
      </c>
    </row>
    <row r="9" spans="2:16" ht="21.4" customHeight="1" thickTop="1">
      <c r="B9" s="344"/>
      <c r="C9" s="327" t="s">
        <v>17</v>
      </c>
      <c r="D9" s="440"/>
      <c r="E9" s="440"/>
      <c r="F9" s="440"/>
      <c r="G9" s="444"/>
    </row>
    <row r="10" spans="2:16" ht="5.0999999999999996" customHeight="1" thickBot="1">
      <c r="D10" s="441"/>
      <c r="E10" s="441"/>
      <c r="F10" s="441"/>
    </row>
    <row r="11" spans="2:16" ht="20.65" customHeight="1" thickTop="1" thickBot="1">
      <c r="B11" s="345"/>
      <c r="C11" s="188" t="s">
        <v>18</v>
      </c>
      <c r="D11" s="442"/>
      <c r="E11" s="442"/>
      <c r="F11" s="442"/>
      <c r="G11" s="355" t="str">
        <f>HYPERLINK("https://maps.google.com/maps?q="&amp;D11&amp;","&amp;D12,"visa på karta")</f>
        <v>visa på karta</v>
      </c>
    </row>
    <row r="12" spans="2:16" ht="20.65" customHeight="1" thickTop="1" thickBot="1">
      <c r="B12" s="345"/>
      <c r="C12" s="188" t="s">
        <v>19</v>
      </c>
      <c r="D12" s="442"/>
      <c r="E12" s="442"/>
      <c r="F12" s="442"/>
      <c r="G12" s="355"/>
    </row>
    <row r="13" spans="2:16" ht="5.0999999999999996" customHeight="1" thickBot="1">
      <c r="D13" s="441"/>
      <c r="E13" s="441"/>
      <c r="F13" s="441"/>
    </row>
    <row r="14" spans="2:16" ht="20.65" customHeight="1" thickTop="1" thickBot="1">
      <c r="B14" s="345"/>
      <c r="C14" s="188" t="s">
        <v>20</v>
      </c>
      <c r="D14" s="442"/>
      <c r="E14" s="442"/>
      <c r="F14" s="442"/>
      <c r="G14" s="445"/>
    </row>
    <row r="15" spans="2:16" ht="20.65" customHeight="1" thickTop="1" thickBot="1">
      <c r="B15" s="345"/>
      <c r="C15" s="188" t="s">
        <v>21</v>
      </c>
      <c r="D15" s="442"/>
      <c r="E15" s="442"/>
      <c r="F15" s="442"/>
      <c r="G15" s="445"/>
    </row>
    <row r="16" spans="2:16" ht="20.65" customHeight="1" thickTop="1" thickBot="1">
      <c r="B16" s="345"/>
      <c r="C16" s="188" t="s">
        <v>22</v>
      </c>
      <c r="D16" s="442"/>
      <c r="E16" s="442"/>
      <c r="F16" s="442"/>
      <c r="G16" s="445"/>
    </row>
    <row r="17" spans="2:9" ht="14.65" customHeight="1"/>
    <row r="18" spans="2:9" ht="28.35" customHeight="1">
      <c r="B18" s="81" t="s">
        <v>23</v>
      </c>
      <c r="C18" s="78"/>
      <c r="D18" s="82"/>
      <c r="F18" s="81" t="s">
        <v>12</v>
      </c>
      <c r="G18" s="105"/>
    </row>
    <row r="19" spans="2:9" ht="14.25" customHeight="1" thickBot="1">
      <c r="B19" s="79"/>
      <c r="C19" s="79"/>
      <c r="D19" s="80"/>
    </row>
    <row r="20" spans="2:9" ht="24.95" customHeight="1" thickTop="1" thickBot="1">
      <c r="B20" s="104"/>
      <c r="C20" s="191" t="s">
        <v>24</v>
      </c>
      <c r="D20" s="192" t="s">
        <v>25</v>
      </c>
      <c r="E20" s="376" t="s">
        <v>26</v>
      </c>
      <c r="F20" s="196" t="s">
        <v>27</v>
      </c>
      <c r="G20" s="207">
        <v>1500</v>
      </c>
    </row>
    <row r="21" spans="2:9" ht="24.95" customHeight="1" thickBot="1">
      <c r="B21" s="104"/>
      <c r="C21" s="193">
        <v>0</v>
      </c>
      <c r="D21" s="194">
        <v>0</v>
      </c>
      <c r="E21" s="376"/>
      <c r="F21" s="197" t="s">
        <v>28</v>
      </c>
      <c r="G21" s="198">
        <f>IF(C21&gt;0,_xlfn.XLOOKUP(C21,N5:P5,$N$8:$P$8,,-1),_xlfn.XLOOKUP(D21,N6:P6,$N$8:$P$8,,-1))</f>
        <v>710</v>
      </c>
    </row>
    <row r="22" spans="2:9" ht="23.25" customHeight="1" thickTop="1" thickBot="1">
      <c r="F22" s="195" t="s">
        <v>29</v>
      </c>
      <c r="G22" s="199">
        <f>G21+G20</f>
        <v>2210</v>
      </c>
    </row>
    <row r="23" spans="2:9" ht="25.15" customHeight="1">
      <c r="B23" s="81" t="s">
        <v>30</v>
      </c>
      <c r="C23" s="78"/>
      <c r="D23" s="141"/>
    </row>
    <row r="24" spans="2:9" ht="6" customHeight="1" thickBot="1"/>
    <row r="25" spans="2:9" ht="25.15" customHeight="1" thickTop="1" thickBot="1">
      <c r="B25" s="346"/>
      <c r="C25" s="189" t="s">
        <v>31</v>
      </c>
      <c r="D25" s="200">
        <v>5</v>
      </c>
    </row>
    <row r="26" spans="2:9" ht="25.15" customHeight="1" thickBot="1">
      <c r="B26" s="347"/>
      <c r="C26" s="189" t="s">
        <v>32</v>
      </c>
      <c r="D26" s="190">
        <v>5.5E-2</v>
      </c>
      <c r="E26" s="376" t="s">
        <v>26</v>
      </c>
    </row>
    <row r="27" spans="2:9" ht="25.15" customHeight="1" thickBot="1">
      <c r="B27" s="347"/>
      <c r="C27" s="189" t="s">
        <v>33</v>
      </c>
      <c r="D27" s="190">
        <v>0.03</v>
      </c>
      <c r="E27" s="376"/>
    </row>
    <row r="28" spans="2:9" ht="25.15" customHeight="1"/>
    <row r="29" spans="2:9" ht="25.15" customHeight="1"/>
    <row r="30" spans="2:9" ht="36.950000000000003" customHeight="1">
      <c r="B30" s="81" t="s">
        <v>34</v>
      </c>
      <c r="C30" s="105"/>
      <c r="D30" s="105"/>
      <c r="E30" s="105"/>
      <c r="F30" s="105"/>
      <c r="G30" s="105"/>
      <c r="H30" s="105"/>
      <c r="I30" s="105"/>
    </row>
    <row r="31" spans="2:9" ht="10.35" customHeight="1">
      <c r="B31" s="106"/>
    </row>
    <row r="32" spans="2:9" ht="9" customHeight="1">
      <c r="B32" s="126"/>
      <c r="C32" s="107"/>
      <c r="D32" s="107"/>
      <c r="E32" s="127"/>
      <c r="F32" s="107"/>
      <c r="G32" s="234"/>
      <c r="H32" s="238"/>
      <c r="I32" s="242"/>
    </row>
    <row r="33" spans="2:17" ht="36.75" customHeight="1">
      <c r="B33" s="128"/>
      <c r="C33" s="116"/>
      <c r="D33" s="116"/>
      <c r="E33" s="129"/>
      <c r="F33" s="368">
        <f>I38</f>
        <v>19</v>
      </c>
      <c r="G33" s="235" t="s">
        <v>35</v>
      </c>
      <c r="H33" s="239" t="s">
        <v>36</v>
      </c>
      <c r="I33" s="243" t="s">
        <v>37</v>
      </c>
    </row>
    <row r="34" spans="2:17" ht="21" customHeight="1">
      <c r="B34" s="128"/>
      <c r="C34" s="116"/>
      <c r="D34" s="116"/>
      <c r="E34" s="129"/>
      <c r="F34" s="368"/>
      <c r="G34" s="257">
        <f>G38</f>
        <v>1</v>
      </c>
      <c r="H34" s="258">
        <f>H38</f>
        <v>13</v>
      </c>
      <c r="I34" s="259">
        <f>I38</f>
        <v>19</v>
      </c>
    </row>
    <row r="35" spans="2:17" ht="57" customHeight="1">
      <c r="B35" s="128"/>
      <c r="C35" s="116"/>
      <c r="D35" s="116"/>
      <c r="E35" s="129"/>
      <c r="F35" s="378" t="s">
        <v>38</v>
      </c>
      <c r="G35" s="236"/>
      <c r="H35" s="240"/>
      <c r="I35" s="244"/>
    </row>
    <row r="36" spans="2:17" s="108" customFormat="1" ht="55.35" customHeight="1">
      <c r="B36" s="130"/>
      <c r="C36" s="131"/>
      <c r="D36" s="131"/>
      <c r="E36" s="132"/>
      <c r="F36" s="379"/>
      <c r="G36" s="237"/>
      <c r="H36" s="241"/>
      <c r="I36" s="245"/>
    </row>
    <row r="37" spans="2:17" ht="6.75" customHeight="1">
      <c r="F37" s="114"/>
      <c r="G37" s="114"/>
      <c r="H37" s="114"/>
      <c r="I37" s="114"/>
    </row>
    <row r="38" spans="2:17" ht="20.100000000000001" customHeight="1">
      <c r="B38" s="369" t="s">
        <v>39</v>
      </c>
      <c r="C38" s="370"/>
      <c r="D38" s="142"/>
      <c r="E38" s="142"/>
      <c r="F38" s="210" t="s">
        <v>40</v>
      </c>
      <c r="G38" s="211">
        <f>COUNTIFS(FRÅGEFORMULÄR!$B$11:$B$174,FALSE,FRÅGEFORMULÄR!$F$11:$F$174,TRUE)</f>
        <v>1</v>
      </c>
      <c r="H38" s="211">
        <f>COUNTIFS(FRÅGEFORMULÄR!$B$11:$B$174,FALSE,FRÅGEFORMULÄR!$G$11:$G$174,TRUE)</f>
        <v>13</v>
      </c>
      <c r="I38" s="211">
        <f>COUNTIFS(FRÅGEFORMULÄR!$B$11:$B$174,FALSE,FRÅGEFORMULÄR!$H$11:$H$174,TRUE)</f>
        <v>19</v>
      </c>
    </row>
    <row r="39" spans="2:17" ht="20.100000000000001" customHeight="1">
      <c r="B39" s="369"/>
      <c r="C39" s="370"/>
      <c r="D39" s="134"/>
      <c r="E39" s="134"/>
      <c r="F39" s="212" t="s">
        <v>41</v>
      </c>
      <c r="G39" s="213">
        <f>COUNTIFS(FRÅGEFORMULÄR!$B$11:$B$174,TRUE,FRÅGEFORMULÄR!$F$11:$F$174,TRUE)</f>
        <v>47</v>
      </c>
      <c r="H39" s="213">
        <f>COUNTIFS(FRÅGEFORMULÄR!$B$11:$B$174,TRUE,FRÅGEFORMULÄR!$G$11:$G$174,TRUE)</f>
        <v>56</v>
      </c>
      <c r="I39" s="213">
        <f>COUNTIFS(FRÅGEFORMULÄR!$B$11:$B$174,TRUE,FRÅGEFORMULÄR!$H$11:$H$174,TRUE)</f>
        <v>47</v>
      </c>
    </row>
    <row r="40" spans="2:17" ht="41.65" customHeight="1">
      <c r="J40" s="108"/>
    </row>
    <row r="41" spans="2:17" ht="36.950000000000003" customHeight="1">
      <c r="B41" s="329" t="s">
        <v>42</v>
      </c>
      <c r="C41" s="105"/>
      <c r="D41" s="105"/>
      <c r="E41" s="105"/>
      <c r="F41" s="105"/>
      <c r="G41" s="354">
        <f>SUM(D51:H51)</f>
        <v>11050</v>
      </c>
      <c r="H41" s="354"/>
      <c r="I41" s="354"/>
    </row>
    <row r="42" spans="2:17" ht="6.95" customHeight="1"/>
    <row r="43" spans="2:17" s="2" customFormat="1" ht="24.95" customHeight="1">
      <c r="B43" s="356" t="s">
        <v>43</v>
      </c>
      <c r="C43" s="357"/>
      <c r="D43" s="113" t="s">
        <v>44</v>
      </c>
      <c r="E43" s="113" t="s">
        <v>45</v>
      </c>
      <c r="F43" s="113" t="s">
        <v>46</v>
      </c>
      <c r="G43" s="113" t="s">
        <v>47</v>
      </c>
      <c r="H43" s="205" t="s">
        <v>48</v>
      </c>
      <c r="I43" s="204" t="s">
        <v>49</v>
      </c>
    </row>
    <row r="44" spans="2:17" s="2" customFormat="1" ht="24.95" customHeight="1">
      <c r="B44" s="349" t="s">
        <v>50</v>
      </c>
      <c r="C44" s="350"/>
      <c r="D44" s="246">
        <f>SUMIF($E$61:$E$91,"&gt;0",$D$61:$D$91)/5</f>
        <v>0</v>
      </c>
      <c r="E44" s="214">
        <f>SUMIF($E$61:$E$91,"&gt;0",$D$61:$D$91)/5</f>
        <v>0</v>
      </c>
      <c r="F44" s="214">
        <f>SUMIF($E$61:$E$91,"&gt;0",$D$61:$D$91)/5</f>
        <v>0</v>
      </c>
      <c r="G44" s="214">
        <f>SUMIF($E$61:$E$91,"&gt;0",$D$61:$D$91)/5</f>
        <v>0</v>
      </c>
      <c r="H44" s="215">
        <f>SUMIF($E$61:$E$91,"&gt;0",$D$61:$D$91)/5</f>
        <v>0</v>
      </c>
      <c r="I44" s="313">
        <f>SUM(D44:H44)</f>
        <v>0</v>
      </c>
      <c r="K44" s="206"/>
      <c r="L44" s="206"/>
      <c r="M44" s="206"/>
      <c r="N44" s="206"/>
      <c r="O44" s="206"/>
      <c r="P44" s="206"/>
      <c r="Q44" s="206"/>
    </row>
    <row r="45" spans="2:17" s="2" customFormat="1" ht="24.95" customHeight="1">
      <c r="B45" s="364" t="s">
        <v>51</v>
      </c>
      <c r="C45" s="365"/>
      <c r="D45" s="314">
        <f>$E$59/5</f>
        <v>0</v>
      </c>
      <c r="E45" s="315">
        <f>$E$59/5</f>
        <v>0</v>
      </c>
      <c r="F45" s="315">
        <f>$E$59/5</f>
        <v>0</v>
      </c>
      <c r="G45" s="315">
        <f>$E$59/5</f>
        <v>0</v>
      </c>
      <c r="H45" s="316">
        <f>$E$59/5</f>
        <v>0</v>
      </c>
      <c r="I45" s="317">
        <f>SUM(D45:H45)</f>
        <v>0</v>
      </c>
      <c r="M45" s="206"/>
      <c r="N45" s="206"/>
      <c r="O45" s="206"/>
      <c r="P45" s="206"/>
      <c r="Q45" s="206"/>
    </row>
    <row r="46" spans="2:17" s="2" customFormat="1" ht="24.95" customHeight="1">
      <c r="B46" s="364" t="s">
        <v>52</v>
      </c>
      <c r="C46" s="365"/>
      <c r="D46" s="318"/>
      <c r="E46" s="315">
        <f>$F$59/4</f>
        <v>0</v>
      </c>
      <c r="F46" s="315">
        <f>$F$59/4</f>
        <v>0</v>
      </c>
      <c r="G46" s="315">
        <f>$F$59/4</f>
        <v>0</v>
      </c>
      <c r="H46" s="316">
        <f>$F$59/4</f>
        <v>0</v>
      </c>
      <c r="I46" s="317">
        <f>SUM(D46:H46)</f>
        <v>0</v>
      </c>
      <c r="Q46" s="206"/>
    </row>
    <row r="47" spans="2:17" s="2" customFormat="1" ht="24.95" customHeight="1">
      <c r="B47" s="366" t="s">
        <v>53</v>
      </c>
      <c r="C47" s="367"/>
      <c r="D47" s="247">
        <f>SUMIF($E$61:$E$91,0,$D$61:$D$91)</f>
        <v>0</v>
      </c>
      <c r="E47" s="216"/>
      <c r="F47" s="216"/>
      <c r="G47" s="216"/>
      <c r="H47" s="217"/>
      <c r="I47" s="218">
        <f>SUM(D47:H47)</f>
        <v>0</v>
      </c>
    </row>
    <row r="48" spans="2:17" s="2" customFormat="1" ht="24.95" customHeight="1">
      <c r="B48" s="362" t="s">
        <v>54</v>
      </c>
      <c r="C48" s="363"/>
      <c r="D48" s="319">
        <f>$H$59/5</f>
        <v>0</v>
      </c>
      <c r="E48" s="319">
        <f t="shared" ref="E48:H48" si="0">$H$59/5</f>
        <v>0</v>
      </c>
      <c r="F48" s="319">
        <f t="shared" si="0"/>
        <v>0</v>
      </c>
      <c r="G48" s="319">
        <f t="shared" si="0"/>
        <v>0</v>
      </c>
      <c r="H48" s="319">
        <f t="shared" si="0"/>
        <v>0</v>
      </c>
      <c r="I48" s="320">
        <f>SUM(D48:H48)</f>
        <v>0</v>
      </c>
    </row>
    <row r="49" spans="2:9" s="2" customFormat="1" ht="24.95" customHeight="1">
      <c r="B49" s="374" t="s">
        <v>55</v>
      </c>
      <c r="C49" s="375"/>
      <c r="D49" s="321">
        <f>G59</f>
        <v>0</v>
      </c>
      <c r="E49" s="322"/>
      <c r="F49" s="322"/>
      <c r="G49" s="322"/>
      <c r="H49" s="323"/>
      <c r="I49" s="324">
        <f t="shared" ref="I49" si="1">SUM(D49:H49)</f>
        <v>0</v>
      </c>
    </row>
    <row r="50" spans="2:9" s="2" customFormat="1" ht="24.95" customHeight="1" thickBot="1">
      <c r="B50" s="360" t="s">
        <v>12</v>
      </c>
      <c r="C50" s="361"/>
      <c r="D50" s="325">
        <f>$G$20+$G$21</f>
        <v>2210</v>
      </c>
      <c r="E50" s="325">
        <f>$G$20+$G$21</f>
        <v>2210</v>
      </c>
      <c r="F50" s="325">
        <f>$G$20+$G$21</f>
        <v>2210</v>
      </c>
      <c r="G50" s="325">
        <f>$G$20+$G$21</f>
        <v>2210</v>
      </c>
      <c r="H50" s="326">
        <f>$G$20+$G$21</f>
        <v>2210</v>
      </c>
      <c r="I50" s="219">
        <f>SUM(D50:H50)</f>
        <v>11050</v>
      </c>
    </row>
    <row r="51" spans="2:9" s="2" customFormat="1" ht="24.95" customHeight="1" thickTop="1">
      <c r="B51" s="358" t="s">
        <v>49</v>
      </c>
      <c r="C51" s="359"/>
      <c r="D51" s="220">
        <f t="shared" ref="D51:I51" si="2">SUM(D44:D50)</f>
        <v>2210</v>
      </c>
      <c r="E51" s="220">
        <f t="shared" si="2"/>
        <v>2210</v>
      </c>
      <c r="F51" s="220">
        <f t="shared" si="2"/>
        <v>2210</v>
      </c>
      <c r="G51" s="220">
        <f t="shared" si="2"/>
        <v>2210</v>
      </c>
      <c r="H51" s="221">
        <f t="shared" si="2"/>
        <v>2210</v>
      </c>
      <c r="I51" s="222">
        <f t="shared" si="2"/>
        <v>11050</v>
      </c>
    </row>
    <row r="52" spans="2:9" s="2" customFormat="1" ht="8.1" customHeight="1">
      <c r="C52" s="99"/>
      <c r="D52" s="99"/>
      <c r="E52" s="102"/>
      <c r="F52" s="102"/>
      <c r="G52" s="102"/>
      <c r="H52" s="102"/>
      <c r="I52" s="103"/>
    </row>
    <row r="53" spans="2:9" s="2" customFormat="1" ht="10.5" customHeight="1">
      <c r="C53" s="99"/>
      <c r="D53" s="99"/>
      <c r="E53" s="102"/>
      <c r="F53" s="102"/>
      <c r="G53" s="102"/>
      <c r="H53" s="102"/>
      <c r="I53" s="103"/>
    </row>
    <row r="54" spans="2:9" s="2" customFormat="1" ht="8.1" customHeight="1">
      <c r="C54" s="99"/>
      <c r="D54" s="99"/>
      <c r="E54" s="102"/>
      <c r="F54" s="102"/>
      <c r="G54" s="102"/>
      <c r="H54" s="102"/>
      <c r="I54" s="103"/>
    </row>
    <row r="55" spans="2:9" ht="36.950000000000003" customHeight="1">
      <c r="B55" s="81" t="s">
        <v>56</v>
      </c>
      <c r="C55" s="105"/>
      <c r="D55" s="105"/>
      <c r="E55" s="105"/>
      <c r="F55" s="105"/>
      <c r="G55" s="354"/>
      <c r="H55" s="354"/>
      <c r="I55" s="354"/>
    </row>
    <row r="56" spans="2:9" ht="6.95" customHeight="1"/>
    <row r="57" spans="2:9" ht="21.4" customHeight="1">
      <c r="B57" s="377" t="s">
        <v>57</v>
      </c>
      <c r="C57" s="377"/>
      <c r="D57" s="348" t="s">
        <v>58</v>
      </c>
      <c r="E57" s="348"/>
      <c r="F57" s="348"/>
      <c r="G57" s="348" t="s">
        <v>59</v>
      </c>
      <c r="H57" s="348"/>
      <c r="I57" s="372" t="s">
        <v>60</v>
      </c>
    </row>
    <row r="58" spans="2:9" ht="21.4" customHeight="1">
      <c r="B58" s="377"/>
      <c r="C58" s="377"/>
      <c r="D58" s="183" t="s">
        <v>61</v>
      </c>
      <c r="E58" s="203" t="s">
        <v>62</v>
      </c>
      <c r="F58" s="183" t="s">
        <v>63</v>
      </c>
      <c r="G58" s="183" t="s">
        <v>64</v>
      </c>
      <c r="H58" s="183" t="s">
        <v>65</v>
      </c>
      <c r="I58" s="373"/>
    </row>
    <row r="59" spans="2:9" ht="19.5" customHeight="1">
      <c r="B59" s="377"/>
      <c r="C59" s="377"/>
      <c r="D59" s="112">
        <f t="shared" ref="D59:I59" ca="1" si="3">SUM(D61:D91)</f>
        <v>0</v>
      </c>
      <c r="E59" s="112">
        <f t="shared" si="3"/>
        <v>0</v>
      </c>
      <c r="F59" s="112">
        <f t="shared" si="3"/>
        <v>0</v>
      </c>
      <c r="G59" s="112">
        <f t="shared" si="3"/>
        <v>0</v>
      </c>
      <c r="H59" s="112">
        <f t="shared" si="3"/>
        <v>0</v>
      </c>
      <c r="I59" s="184">
        <f t="shared" si="3"/>
        <v>0</v>
      </c>
    </row>
    <row r="60" spans="2:9" ht="5.45" customHeight="1"/>
    <row r="61" spans="2:9" s="2" customFormat="1" ht="36" customHeight="1">
      <c r="B61" s="152" t="str" cm="1">
        <f t="array" aca="1" ref="B61" ca="1">IFERROR(_xlfn._xlws.FILTER(FRÅGEFORMULÄR!$C$11:$C$204,FRÅGEFORMULÄR!$U$11:$U$204&gt;0),"")</f>
        <v/>
      </c>
      <c r="C61" s="186" t="str" cm="1">
        <f t="array" aca="1" ref="C61" ca="1">IFERROR(_xlfn._xlws.FILTER(FRÅGEFORMULÄR!$O$11:$O$204,FRÅGEFORMULÄR!$U$11:$U$204&gt;0),"")</f>
        <v/>
      </c>
      <c r="D61" s="102" t="str" cm="1">
        <f t="array" aca="1" ref="D61" ca="1">IFERROR(_xlfn._xlws.FILTER(FRÅGEFORMULÄR!$P$11:$U$204,FRÅGEFORMULÄR!$U$11:$U$204&gt;0),"")</f>
        <v/>
      </c>
      <c r="E61" s="185"/>
      <c r="F61" s="185"/>
      <c r="G61" s="102"/>
      <c r="H61" s="102"/>
      <c r="I61" s="103"/>
    </row>
    <row r="62" spans="2:9" s="2" customFormat="1" ht="36" customHeight="1">
      <c r="B62" s="152"/>
      <c r="C62" s="186"/>
      <c r="D62" s="102"/>
      <c r="E62" s="185"/>
      <c r="F62" s="185"/>
      <c r="G62" s="102"/>
      <c r="H62" s="102"/>
      <c r="I62" s="103"/>
    </row>
    <row r="63" spans="2:9" s="2" customFormat="1" ht="36" customHeight="1">
      <c r="B63" s="152"/>
      <c r="C63" s="186"/>
      <c r="D63" s="102"/>
      <c r="E63" s="185"/>
      <c r="F63" s="185"/>
      <c r="G63" s="102"/>
      <c r="H63" s="102"/>
      <c r="I63" s="103"/>
    </row>
    <row r="64" spans="2:9" s="2" customFormat="1" ht="36" customHeight="1">
      <c r="B64" s="152"/>
      <c r="C64" s="186"/>
      <c r="D64" s="102"/>
      <c r="E64" s="185"/>
      <c r="F64" s="185"/>
      <c r="G64" s="102"/>
      <c r="H64" s="102"/>
      <c r="I64" s="103"/>
    </row>
    <row r="65" spans="2:15" s="2" customFormat="1" ht="36" customHeight="1">
      <c r="B65" s="152"/>
      <c r="C65" s="186"/>
      <c r="D65" s="102"/>
      <c r="E65" s="185"/>
      <c r="F65" s="185"/>
      <c r="G65" s="102"/>
      <c r="H65" s="102"/>
      <c r="I65" s="103"/>
      <c r="O65" s="102"/>
    </row>
    <row r="66" spans="2:15" s="2" customFormat="1" ht="36" customHeight="1">
      <c r="B66" s="152"/>
      <c r="C66" s="186"/>
      <c r="D66" s="102"/>
      <c r="E66" s="185"/>
      <c r="F66" s="185"/>
      <c r="G66" s="102"/>
      <c r="H66" s="102"/>
      <c r="I66" s="103"/>
    </row>
    <row r="67" spans="2:15" s="2" customFormat="1" ht="36" customHeight="1">
      <c r="B67" s="152"/>
      <c r="C67" s="186"/>
      <c r="D67" s="102"/>
      <c r="E67" s="185"/>
      <c r="F67" s="185"/>
      <c r="G67" s="102"/>
      <c r="H67" s="102"/>
      <c r="I67" s="103"/>
    </row>
    <row r="68" spans="2:15" s="2" customFormat="1" ht="36" customHeight="1">
      <c r="B68" s="152"/>
      <c r="C68" s="186"/>
      <c r="D68" s="102"/>
      <c r="E68" s="185"/>
      <c r="F68" s="185"/>
      <c r="G68" s="102"/>
      <c r="H68" s="102"/>
      <c r="I68" s="103"/>
    </row>
    <row r="69" spans="2:15" s="2" customFormat="1" ht="36" customHeight="1">
      <c r="B69" s="152"/>
      <c r="C69" s="186"/>
      <c r="D69" s="102"/>
      <c r="E69" s="185"/>
      <c r="F69" s="185"/>
      <c r="G69" s="102"/>
      <c r="H69" s="102"/>
      <c r="I69" s="103"/>
    </row>
    <row r="70" spans="2:15" s="2" customFormat="1" ht="36" customHeight="1">
      <c r="B70" s="152"/>
      <c r="C70" s="186"/>
      <c r="D70" s="102"/>
      <c r="E70" s="185"/>
      <c r="F70" s="185"/>
      <c r="G70" s="102"/>
      <c r="H70" s="102"/>
      <c r="I70" s="103"/>
    </row>
    <row r="71" spans="2:15" s="2" customFormat="1" ht="36" customHeight="1">
      <c r="B71" s="152"/>
      <c r="C71" s="186"/>
      <c r="D71" s="102"/>
      <c r="E71" s="185"/>
      <c r="F71" s="185"/>
      <c r="G71" s="102"/>
      <c r="H71" s="102"/>
      <c r="I71" s="103"/>
    </row>
    <row r="72" spans="2:15" s="2" customFormat="1" ht="36" customHeight="1">
      <c r="B72" s="152"/>
      <c r="C72" s="186"/>
      <c r="D72" s="102"/>
      <c r="E72" s="185"/>
      <c r="F72" s="185"/>
      <c r="G72" s="102"/>
      <c r="H72" s="102"/>
      <c r="I72" s="103"/>
    </row>
    <row r="73" spans="2:15" s="2" customFormat="1" ht="36" customHeight="1">
      <c r="B73" s="152"/>
      <c r="C73" s="186"/>
      <c r="D73" s="102"/>
      <c r="E73" s="185"/>
      <c r="F73" s="185"/>
      <c r="G73" s="102"/>
      <c r="H73" s="102"/>
      <c r="I73" s="103"/>
    </row>
    <row r="74" spans="2:15" s="2" customFormat="1" ht="36" customHeight="1">
      <c r="B74" s="152"/>
      <c r="C74" s="186"/>
      <c r="D74" s="102"/>
      <c r="E74" s="185"/>
      <c r="F74" s="185"/>
      <c r="G74" s="102"/>
      <c r="H74" s="102"/>
      <c r="I74" s="103"/>
    </row>
    <row r="75" spans="2:15" s="2" customFormat="1" ht="36" customHeight="1">
      <c r="B75" s="152"/>
      <c r="C75" s="186"/>
      <c r="D75" s="102"/>
      <c r="E75" s="185"/>
      <c r="F75" s="185"/>
      <c r="G75" s="102"/>
      <c r="H75" s="102"/>
      <c r="I75" s="103"/>
    </row>
    <row r="76" spans="2:15" ht="36" customHeight="1">
      <c r="B76" s="81" t="s">
        <v>66</v>
      </c>
      <c r="C76" s="105"/>
      <c r="D76" s="105"/>
      <c r="E76" s="105"/>
      <c r="F76" s="105"/>
      <c r="G76" s="354"/>
      <c r="H76" s="354"/>
      <c r="I76" s="354"/>
    </row>
    <row r="77" spans="2:15" ht="36" customHeight="1">
      <c r="C77" s="336" t="s">
        <v>67</v>
      </c>
    </row>
    <row r="78" spans="2:15" s="2" customFormat="1" ht="36" customHeight="1">
      <c r="B78" s="256" t="s">
        <v>68</v>
      </c>
      <c r="C78" s="255" t="s">
        <v>43</v>
      </c>
      <c r="D78" s="380" t="s">
        <v>69</v>
      </c>
      <c r="E78" s="381"/>
      <c r="F78" s="381"/>
      <c r="G78" s="381"/>
      <c r="H78" s="381"/>
      <c r="I78" s="382"/>
    </row>
    <row r="79" spans="2:15" s="2" customFormat="1" ht="45" customHeight="1">
      <c r="B79" s="254">
        <v>3</v>
      </c>
      <c r="C79" s="253" t="s">
        <v>70</v>
      </c>
      <c r="D79" s="383"/>
      <c r="E79" s="384"/>
      <c r="F79" s="384"/>
      <c r="G79" s="384"/>
      <c r="H79" s="384"/>
      <c r="I79" s="385"/>
    </row>
    <row r="80" spans="2:15" s="2" customFormat="1" ht="45" customHeight="1">
      <c r="B80" s="251">
        <v>13</v>
      </c>
      <c r="C80" s="252" t="s">
        <v>71</v>
      </c>
      <c r="D80" s="383"/>
      <c r="E80" s="384"/>
      <c r="F80" s="384"/>
      <c r="G80" s="384"/>
      <c r="H80" s="384"/>
      <c r="I80" s="385"/>
    </row>
    <row r="81" spans="2:9" s="2" customFormat="1" ht="45" customHeight="1">
      <c r="B81" s="251">
        <v>14</v>
      </c>
      <c r="C81" s="252" t="s">
        <v>72</v>
      </c>
      <c r="D81" s="383"/>
      <c r="E81" s="384"/>
      <c r="F81" s="384"/>
      <c r="G81" s="384"/>
      <c r="H81" s="384"/>
      <c r="I81" s="385"/>
    </row>
    <row r="82" spans="2:9" s="2" customFormat="1" ht="45" customHeight="1">
      <c r="B82" s="251">
        <v>15</v>
      </c>
      <c r="C82" s="252" t="s">
        <v>73</v>
      </c>
      <c r="D82" s="383"/>
      <c r="E82" s="384"/>
      <c r="F82" s="384"/>
      <c r="G82" s="384"/>
      <c r="H82" s="384"/>
      <c r="I82" s="385"/>
    </row>
    <row r="83" spans="2:9" s="2" customFormat="1" ht="45" customHeight="1">
      <c r="B83" s="251">
        <v>28</v>
      </c>
      <c r="C83" s="252" t="s">
        <v>74</v>
      </c>
      <c r="D83" s="383"/>
      <c r="E83" s="384"/>
      <c r="F83" s="384"/>
      <c r="G83" s="384"/>
      <c r="H83" s="384"/>
      <c r="I83" s="385"/>
    </row>
    <row r="84" spans="2:9" s="2" customFormat="1" ht="45" customHeight="1">
      <c r="B84" s="251">
        <v>29</v>
      </c>
      <c r="C84" s="252" t="s">
        <v>75</v>
      </c>
      <c r="D84" s="383"/>
      <c r="E84" s="384"/>
      <c r="F84" s="384"/>
      <c r="G84" s="384"/>
      <c r="H84" s="384"/>
      <c r="I84" s="385"/>
    </row>
    <row r="85" spans="2:9" s="2" customFormat="1" ht="45" customHeight="1">
      <c r="B85" s="251">
        <v>30</v>
      </c>
      <c r="C85" s="252" t="s">
        <v>76</v>
      </c>
      <c r="D85" s="383"/>
      <c r="E85" s="384"/>
      <c r="F85" s="384"/>
      <c r="G85" s="384"/>
      <c r="H85" s="384"/>
      <c r="I85" s="385"/>
    </row>
    <row r="86" spans="2:9" s="2" customFormat="1" ht="45" customHeight="1">
      <c r="B86" s="251">
        <v>31</v>
      </c>
      <c r="C86" s="252" t="s">
        <v>77</v>
      </c>
      <c r="D86" s="383"/>
      <c r="E86" s="384"/>
      <c r="F86" s="384"/>
      <c r="G86" s="384"/>
      <c r="H86" s="384"/>
      <c r="I86" s="385"/>
    </row>
    <row r="87" spans="2:9" s="2" customFormat="1" ht="45" customHeight="1">
      <c r="B87" s="251">
        <v>32</v>
      </c>
      <c r="C87" s="252" t="s">
        <v>78</v>
      </c>
      <c r="D87" s="383"/>
      <c r="E87" s="384"/>
      <c r="F87" s="384"/>
      <c r="G87" s="384"/>
      <c r="H87" s="384"/>
      <c r="I87" s="385"/>
    </row>
    <row r="88" spans="2:9" s="2" customFormat="1" ht="45" customHeight="1">
      <c r="B88" s="251">
        <v>33</v>
      </c>
      <c r="C88" s="252" t="s">
        <v>79</v>
      </c>
      <c r="D88" s="383"/>
      <c r="E88" s="384"/>
      <c r="F88" s="384"/>
      <c r="G88" s="384"/>
      <c r="H88" s="384"/>
      <c r="I88" s="385"/>
    </row>
    <row r="89" spans="2:9" s="2" customFormat="1" ht="45" customHeight="1">
      <c r="B89" s="251">
        <v>45</v>
      </c>
      <c r="C89" s="252" t="s">
        <v>80</v>
      </c>
      <c r="D89" s="383"/>
      <c r="E89" s="384"/>
      <c r="F89" s="384"/>
      <c r="G89" s="384"/>
      <c r="H89" s="384"/>
      <c r="I89" s="385"/>
    </row>
    <row r="90" spans="2:9" s="2" customFormat="1" ht="45" customHeight="1">
      <c r="B90" s="251">
        <v>54</v>
      </c>
      <c r="C90" s="252" t="s">
        <v>81</v>
      </c>
      <c r="D90" s="383"/>
      <c r="E90" s="384"/>
      <c r="F90" s="384"/>
      <c r="G90" s="384"/>
      <c r="H90" s="384"/>
      <c r="I90" s="385"/>
    </row>
    <row r="91" spans="2:9" s="2" customFormat="1" ht="45" customHeight="1">
      <c r="B91" s="251">
        <v>59</v>
      </c>
      <c r="C91" s="252" t="s">
        <v>82</v>
      </c>
      <c r="D91" s="383"/>
      <c r="E91" s="384"/>
      <c r="F91" s="384"/>
      <c r="G91" s="384"/>
      <c r="H91" s="384"/>
      <c r="I91" s="385"/>
    </row>
    <row r="92" spans="2:9" ht="45" customHeight="1">
      <c r="B92" s="251">
        <v>60</v>
      </c>
      <c r="C92" s="252" t="s">
        <v>83</v>
      </c>
      <c r="D92" s="383"/>
      <c r="E92" s="384"/>
      <c r="F92" s="384"/>
      <c r="G92" s="384"/>
      <c r="H92" s="384"/>
      <c r="I92" s="385"/>
    </row>
    <row r="93" spans="2:9" ht="45" customHeight="1">
      <c r="B93" s="251">
        <v>61</v>
      </c>
      <c r="C93" s="252" t="s">
        <v>84</v>
      </c>
      <c r="D93" s="383"/>
      <c r="E93" s="384"/>
      <c r="F93" s="384"/>
      <c r="G93" s="384"/>
      <c r="H93" s="384"/>
      <c r="I93" s="385"/>
    </row>
    <row r="94" spans="2:9" ht="45" customHeight="1">
      <c r="B94" s="251">
        <v>67</v>
      </c>
      <c r="C94" s="252" t="s">
        <v>85</v>
      </c>
      <c r="D94" s="383"/>
      <c r="E94" s="384"/>
      <c r="F94" s="384"/>
      <c r="G94" s="384"/>
      <c r="H94" s="384"/>
      <c r="I94" s="385"/>
    </row>
    <row r="95" spans="2:9" ht="45" customHeight="1">
      <c r="B95" s="251">
        <v>68</v>
      </c>
      <c r="C95" s="252" t="s">
        <v>86</v>
      </c>
      <c r="D95" s="383"/>
      <c r="E95" s="384"/>
      <c r="F95" s="384"/>
      <c r="G95" s="384"/>
      <c r="H95" s="384"/>
      <c r="I95" s="385"/>
    </row>
    <row r="96" spans="2:9" ht="45" customHeight="1">
      <c r="B96" s="251">
        <v>74</v>
      </c>
      <c r="C96" s="252" t="s">
        <v>87</v>
      </c>
      <c r="D96" s="383"/>
      <c r="E96" s="384"/>
      <c r="F96" s="384"/>
      <c r="G96" s="384"/>
      <c r="H96" s="384"/>
      <c r="I96" s="385"/>
    </row>
    <row r="97" spans="2:9" ht="45" customHeight="1">
      <c r="B97" s="251">
        <v>75</v>
      </c>
      <c r="C97" s="252" t="s">
        <v>88</v>
      </c>
      <c r="D97" s="383"/>
      <c r="E97" s="384"/>
      <c r="F97" s="384"/>
      <c r="G97" s="384"/>
      <c r="H97" s="384"/>
      <c r="I97" s="385"/>
    </row>
    <row r="98" spans="2:9">
      <c r="B98" s="152"/>
      <c r="C98" s="186"/>
      <c r="D98" s="102"/>
      <c r="E98" s="371"/>
      <c r="F98" s="371"/>
      <c r="G98" s="371"/>
      <c r="H98" s="371"/>
      <c r="I98" s="371"/>
    </row>
    <row r="99" spans="2:9">
      <c r="B99" s="152"/>
      <c r="C99" s="186"/>
      <c r="D99" s="102"/>
      <c r="E99" s="371"/>
      <c r="F99" s="371"/>
      <c r="G99" s="371"/>
      <c r="H99" s="371"/>
      <c r="I99" s="371"/>
    </row>
    <row r="100" spans="2:9">
      <c r="B100" s="152"/>
      <c r="C100" s="186"/>
      <c r="D100" s="102"/>
      <c r="E100" s="371"/>
      <c r="F100" s="371"/>
      <c r="G100" s="371"/>
      <c r="H100" s="371"/>
      <c r="I100" s="371"/>
    </row>
    <row r="101" spans="2:9">
      <c r="B101" s="152"/>
      <c r="C101" s="186"/>
      <c r="D101" s="102"/>
      <c r="E101" s="371"/>
      <c r="F101" s="371"/>
      <c r="G101" s="371"/>
      <c r="H101" s="371"/>
      <c r="I101" s="371"/>
    </row>
    <row r="102" spans="2:9">
      <c r="B102" s="152"/>
      <c r="C102" s="186"/>
      <c r="D102" s="102"/>
      <c r="E102" s="371"/>
      <c r="F102" s="371"/>
      <c r="G102" s="371"/>
      <c r="H102" s="371"/>
      <c r="I102" s="371"/>
    </row>
    <row r="103" spans="2:9">
      <c r="B103" s="152"/>
      <c r="C103" s="186"/>
      <c r="D103" s="102"/>
      <c r="E103" s="371"/>
      <c r="F103" s="371"/>
      <c r="G103" s="371"/>
      <c r="H103" s="371"/>
      <c r="I103" s="371"/>
    </row>
    <row r="104" spans="2:9">
      <c r="B104" s="152"/>
      <c r="C104" s="186"/>
      <c r="D104" s="102"/>
      <c r="E104" s="371"/>
      <c r="F104" s="371"/>
      <c r="G104" s="371"/>
      <c r="H104" s="371"/>
      <c r="I104" s="371"/>
    </row>
    <row r="105" spans="2:9">
      <c r="B105" s="152"/>
      <c r="C105" s="186"/>
      <c r="D105" s="102"/>
      <c r="E105" s="371"/>
      <c r="F105" s="371"/>
      <c r="G105" s="371"/>
      <c r="H105" s="371"/>
      <c r="I105" s="371"/>
    </row>
    <row r="106" spans="2:9">
      <c r="B106" s="152"/>
      <c r="C106" s="186"/>
      <c r="D106" s="102"/>
      <c r="E106" s="371"/>
      <c r="F106" s="371"/>
      <c r="G106" s="371"/>
      <c r="H106" s="371"/>
      <c r="I106" s="371"/>
    </row>
    <row r="107" spans="2:9">
      <c r="B107" s="152"/>
      <c r="C107" s="186"/>
      <c r="D107" s="102"/>
      <c r="E107" s="371"/>
      <c r="F107" s="371"/>
      <c r="G107" s="371"/>
      <c r="H107" s="371"/>
      <c r="I107" s="371"/>
    </row>
    <row r="108" spans="2:9">
      <c r="B108" s="152"/>
      <c r="C108" s="186"/>
      <c r="D108" s="102"/>
      <c r="E108" s="371"/>
      <c r="F108" s="371"/>
      <c r="G108" s="371"/>
      <c r="H108" s="371"/>
      <c r="I108" s="371"/>
    </row>
    <row r="109" spans="2:9">
      <c r="B109" s="152"/>
      <c r="C109" s="186"/>
      <c r="D109" s="102"/>
      <c r="E109" s="371"/>
      <c r="F109" s="371"/>
      <c r="G109" s="371"/>
      <c r="H109" s="371"/>
      <c r="I109" s="371"/>
    </row>
    <row r="110" spans="2:9">
      <c r="B110" s="152"/>
      <c r="C110" s="186"/>
      <c r="D110" s="102"/>
      <c r="E110" s="371"/>
      <c r="F110" s="371"/>
      <c r="G110" s="371"/>
      <c r="H110" s="371"/>
      <c r="I110" s="371"/>
    </row>
    <row r="111" spans="2:9">
      <c r="B111" s="152"/>
      <c r="C111" s="186"/>
      <c r="D111" s="102"/>
      <c r="E111" s="371"/>
      <c r="F111" s="371"/>
      <c r="G111" s="371"/>
      <c r="H111" s="371"/>
      <c r="I111" s="371"/>
    </row>
    <row r="112" spans="2:9">
      <c r="B112" s="152"/>
      <c r="C112" s="186"/>
      <c r="D112" s="102"/>
      <c r="E112" s="371"/>
      <c r="F112" s="371"/>
      <c r="G112" s="371"/>
      <c r="H112" s="371"/>
      <c r="I112" s="371"/>
    </row>
    <row r="113" spans="2:9">
      <c r="B113" s="152"/>
      <c r="C113" s="186"/>
      <c r="D113" s="102"/>
      <c r="E113" s="371"/>
      <c r="F113" s="371"/>
      <c r="G113" s="371"/>
      <c r="H113" s="371"/>
      <c r="I113" s="371"/>
    </row>
    <row r="114" spans="2:9">
      <c r="B114" s="152"/>
      <c r="C114" s="186"/>
      <c r="D114" s="102"/>
      <c r="E114" s="250"/>
      <c r="F114" s="250"/>
      <c r="G114" s="250"/>
      <c r="H114" s="250"/>
      <c r="I114" s="250"/>
    </row>
    <row r="115" spans="2:9">
      <c r="B115" s="152"/>
      <c r="C115" s="186"/>
      <c r="D115" s="102"/>
      <c r="E115" s="250"/>
      <c r="F115" s="250"/>
      <c r="G115" s="250"/>
      <c r="H115" s="250"/>
      <c r="I115" s="250"/>
    </row>
    <row r="116" spans="2:9">
      <c r="B116" s="152"/>
      <c r="C116" s="186"/>
      <c r="D116" s="102"/>
      <c r="E116" s="250"/>
      <c r="F116" s="250"/>
      <c r="G116" s="250"/>
      <c r="H116" s="250"/>
      <c r="I116" s="250"/>
    </row>
    <row r="117" spans="2:9">
      <c r="B117" s="152"/>
      <c r="C117" s="186"/>
      <c r="D117" s="102"/>
      <c r="E117" s="250"/>
      <c r="F117" s="250"/>
      <c r="G117" s="250"/>
      <c r="H117" s="250"/>
      <c r="I117" s="250"/>
    </row>
    <row r="118" spans="2:9">
      <c r="B118" s="152"/>
      <c r="C118" s="186"/>
      <c r="D118" s="102"/>
      <c r="E118" s="386"/>
      <c r="F118" s="386"/>
      <c r="G118" s="386"/>
      <c r="H118" s="386"/>
      <c r="I118" s="386"/>
    </row>
    <row r="119" spans="2:9">
      <c r="B119" s="152"/>
      <c r="C119" s="186"/>
      <c r="D119" s="102"/>
      <c r="E119" s="386"/>
      <c r="F119" s="386"/>
      <c r="G119" s="386"/>
      <c r="H119" s="386"/>
      <c r="I119" s="386"/>
    </row>
    <row r="120" spans="2:9">
      <c r="B120" s="152"/>
      <c r="C120" s="186"/>
      <c r="D120" s="102"/>
      <c r="E120" s="386"/>
      <c r="F120" s="386"/>
      <c r="G120" s="386"/>
      <c r="H120" s="386"/>
      <c r="I120" s="386"/>
    </row>
    <row r="121" spans="2:9">
      <c r="B121" s="152"/>
      <c r="C121" s="186"/>
      <c r="D121" s="102"/>
      <c r="E121" s="386"/>
      <c r="F121" s="386"/>
      <c r="G121" s="386"/>
      <c r="H121" s="386"/>
      <c r="I121" s="386"/>
    </row>
    <row r="122" spans="2:9">
      <c r="B122" s="152"/>
      <c r="C122" s="186"/>
      <c r="D122" s="102"/>
      <c r="E122" s="386"/>
      <c r="F122" s="386"/>
      <c r="G122" s="386"/>
      <c r="H122" s="386"/>
      <c r="I122" s="386"/>
    </row>
    <row r="123" spans="2:9">
      <c r="C123" s="186"/>
      <c r="D123" s="102"/>
      <c r="E123" s="386"/>
      <c r="F123" s="386"/>
      <c r="G123" s="386"/>
      <c r="H123" s="386"/>
      <c r="I123" s="386"/>
    </row>
    <row r="124" spans="2:9">
      <c r="C124" s="186"/>
      <c r="D124" s="102"/>
      <c r="E124" s="386"/>
      <c r="F124" s="386"/>
      <c r="G124" s="386"/>
      <c r="H124" s="386"/>
      <c r="I124" s="386"/>
    </row>
    <row r="125" spans="2:9">
      <c r="C125" s="186"/>
      <c r="D125" s="102"/>
      <c r="E125" s="386"/>
      <c r="F125" s="386"/>
      <c r="G125" s="386"/>
      <c r="H125" s="386"/>
      <c r="I125" s="386"/>
    </row>
    <row r="126" spans="2:9">
      <c r="C126" s="186"/>
      <c r="D126" s="102"/>
      <c r="E126" s="386"/>
      <c r="F126" s="386"/>
      <c r="G126" s="386"/>
      <c r="H126" s="386"/>
      <c r="I126" s="386"/>
    </row>
    <row r="127" spans="2:9">
      <c r="C127" s="186"/>
      <c r="D127" s="102"/>
      <c r="E127" s="386"/>
      <c r="F127" s="386"/>
      <c r="G127" s="386"/>
      <c r="H127" s="386"/>
      <c r="I127" s="386"/>
    </row>
    <row r="128" spans="2:9">
      <c r="C128" s="186"/>
      <c r="D128" s="102"/>
      <c r="E128" s="386"/>
      <c r="F128" s="386"/>
      <c r="G128" s="386"/>
      <c r="H128" s="386"/>
      <c r="I128" s="386"/>
    </row>
  </sheetData>
  <sheetProtection sheet="1" objects="1" scenarios="1"/>
  <mergeCells count="76">
    <mergeCell ref="D95:I95"/>
    <mergeCell ref="D96:I96"/>
    <mergeCell ref="D97:I97"/>
    <mergeCell ref="D90:I90"/>
    <mergeCell ref="D91:I91"/>
    <mergeCell ref="D92:I92"/>
    <mergeCell ref="D93:I93"/>
    <mergeCell ref="D94:I94"/>
    <mergeCell ref="D85:I85"/>
    <mergeCell ref="D86:I86"/>
    <mergeCell ref="D87:I87"/>
    <mergeCell ref="D88:I88"/>
    <mergeCell ref="D89:I89"/>
    <mergeCell ref="E124:I124"/>
    <mergeCell ref="E125:I125"/>
    <mergeCell ref="E126:I126"/>
    <mergeCell ref="E127:I127"/>
    <mergeCell ref="E128:I128"/>
    <mergeCell ref="E119:I119"/>
    <mergeCell ref="E120:I120"/>
    <mergeCell ref="E121:I121"/>
    <mergeCell ref="E122:I122"/>
    <mergeCell ref="E123:I123"/>
    <mergeCell ref="E118:I118"/>
    <mergeCell ref="E109:I109"/>
    <mergeCell ref="E110:I110"/>
    <mergeCell ref="E111:I111"/>
    <mergeCell ref="E112:I112"/>
    <mergeCell ref="E113:I113"/>
    <mergeCell ref="E104:I104"/>
    <mergeCell ref="E105:I105"/>
    <mergeCell ref="E106:I106"/>
    <mergeCell ref="E107:I107"/>
    <mergeCell ref="E108:I108"/>
    <mergeCell ref="E99:I99"/>
    <mergeCell ref="E100:I100"/>
    <mergeCell ref="E101:I101"/>
    <mergeCell ref="E102:I102"/>
    <mergeCell ref="E103:I103"/>
    <mergeCell ref="E98:I98"/>
    <mergeCell ref="G57:H57"/>
    <mergeCell ref="I57:I58"/>
    <mergeCell ref="B49:C49"/>
    <mergeCell ref="E20:E21"/>
    <mergeCell ref="E26:E27"/>
    <mergeCell ref="B57:C59"/>
    <mergeCell ref="F35:F36"/>
    <mergeCell ref="G76:I76"/>
    <mergeCell ref="D78:I78"/>
    <mergeCell ref="D80:I80"/>
    <mergeCell ref="D79:I79"/>
    <mergeCell ref="D81:I81"/>
    <mergeCell ref="D82:I82"/>
    <mergeCell ref="D83:I83"/>
    <mergeCell ref="D84:I84"/>
    <mergeCell ref="M4:P4"/>
    <mergeCell ref="B6:G6"/>
    <mergeCell ref="B7:G7"/>
    <mergeCell ref="G55:I55"/>
    <mergeCell ref="G11:G12"/>
    <mergeCell ref="G41:I41"/>
    <mergeCell ref="B43:C43"/>
    <mergeCell ref="B51:C51"/>
    <mergeCell ref="B50:C50"/>
    <mergeCell ref="B48:C48"/>
    <mergeCell ref="B46:C46"/>
    <mergeCell ref="B45:C45"/>
    <mergeCell ref="B47:C47"/>
    <mergeCell ref="B14:B16"/>
    <mergeCell ref="F33:F34"/>
    <mergeCell ref="B38:C39"/>
    <mergeCell ref="B8:B9"/>
    <mergeCell ref="B11:B12"/>
    <mergeCell ref="B25:B27"/>
    <mergeCell ref="D57:F57"/>
    <mergeCell ref="B44:C44"/>
  </mergeCells>
  <conditionalFormatting sqref="B61:B75 B79:B122">
    <cfRule type="expression" dxfId="240" priority="7">
      <formula>$B61&lt;&gt;""</formula>
    </cfRule>
  </conditionalFormatting>
  <conditionalFormatting sqref="B61:C75">
    <cfRule type="expression" dxfId="239" priority="10">
      <formula>$B61&lt;&gt;""</formula>
    </cfRule>
  </conditionalFormatting>
  <conditionalFormatting sqref="C80:C91">
    <cfRule type="expression" dxfId="238" priority="1">
      <formula>$B80&lt;&gt;""</formula>
    </cfRule>
  </conditionalFormatting>
  <conditionalFormatting sqref="D61:I75">
    <cfRule type="expression" dxfId="237" priority="9">
      <formula>$B61&lt;&gt;""</formula>
    </cfRule>
  </conditionalFormatting>
  <conditionalFormatting sqref="M5:P5">
    <cfRule type="expression" dxfId="236" priority="43">
      <formula>$C$21&gt;0</formula>
    </cfRule>
  </conditionalFormatting>
  <conditionalFormatting sqref="M6:P6">
    <cfRule type="expression" dxfId="235" priority="44">
      <formula>$C$21=0</formula>
    </cfRule>
  </conditionalFormatting>
  <conditionalFormatting sqref="N8:P8">
    <cfRule type="cellIs" dxfId="234" priority="56" operator="equal">
      <formula>$G$21</formula>
    </cfRule>
  </conditionalFormatting>
  <hyperlinks>
    <hyperlink ref="C77" location="FRÅGEFORMULÄR!B2" display="TILLBAKA" xr:uid="{26BD886E-2BA0-46EA-9C17-5D8506D0DD7B}"/>
  </hyperlinks>
  <pageMargins left="0.25" right="0.25" top="0.47" bottom="0.17" header="0.3" footer="0.13"/>
  <pageSetup paperSize="9" scale="73" fitToHeight="4" orientation="portrait" r:id="rId1"/>
  <rowBreaks count="2" manualBreakCount="2">
    <brk id="40" min="1" max="8" man="1"/>
    <brk id="75" min="1" max="8" man="1"/>
  </row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742A8-5CB6-4D4E-A20F-9B14D09B80FF}">
  <sheetPr codeName="Blad9">
    <tabColor theme="7" tint="-0.499984740745262"/>
    <pageSetUpPr autoPageBreaks="0" fitToPage="1"/>
  </sheetPr>
  <dimension ref="A1:R91"/>
  <sheetViews>
    <sheetView showGridLines="0" showRowColHeaders="0" zoomScaleNormal="100" workbookViewId="0">
      <pane ySplit="10" topLeftCell="A11" activePane="bottomLeft" state="frozen"/>
      <selection activeCell="M31" sqref="M31"/>
      <selection pane="bottomLeft" activeCell="C12" sqref="C12"/>
    </sheetView>
  </sheetViews>
  <sheetFormatPr defaultColWidth="9.140625" defaultRowHeight="15"/>
  <cols>
    <col min="1" max="1" width="6.7109375" style="4" customWidth="1"/>
    <col min="2" max="2" width="7.28515625" style="4" customWidth="1"/>
    <col min="3" max="3" width="21.28515625" style="4" customWidth="1"/>
    <col min="4" max="4" width="23.42578125" style="4" customWidth="1"/>
    <col min="5" max="5" width="1" style="4" customWidth="1"/>
    <col min="6" max="6" width="6" style="4" customWidth="1"/>
    <col min="7" max="7" width="6.42578125" style="4" customWidth="1"/>
    <col min="8" max="8" width="15.28515625" style="4" customWidth="1"/>
    <col min="9" max="9" width="14.140625" style="4" customWidth="1"/>
    <col min="10" max="10" width="1.140625" style="4" customWidth="1"/>
    <col min="11" max="11" width="10.5703125" style="4" customWidth="1"/>
    <col min="12" max="12" width="12.7109375" style="4" customWidth="1"/>
    <col min="13" max="13" width="12.140625" style="4" customWidth="1"/>
    <col min="14" max="14" width="6" style="4" customWidth="1"/>
    <col min="15" max="15" width="1.42578125" style="4" customWidth="1"/>
    <col min="16" max="16" width="17.140625" style="4" customWidth="1"/>
    <col min="17" max="17" width="1.140625" style="4" customWidth="1"/>
    <col min="18" max="18" width="46.42578125" style="4" customWidth="1"/>
    <col min="19" max="16384" width="9.140625" style="4"/>
  </cols>
  <sheetData>
    <row r="1" spans="1:18" s="68" customFormat="1" ht="33.6" customHeight="1">
      <c r="A1" s="150" t="s">
        <v>355</v>
      </c>
      <c r="B1" s="38" t="s">
        <v>86</v>
      </c>
      <c r="C1" s="40"/>
      <c r="D1" s="40"/>
      <c r="E1" s="39"/>
      <c r="F1" s="117"/>
      <c r="G1" s="39"/>
      <c r="H1" s="39"/>
      <c r="I1" s="39"/>
      <c r="J1" s="39"/>
      <c r="K1" s="39"/>
      <c r="L1" s="39"/>
      <c r="M1" s="39"/>
      <c r="N1" s="39"/>
      <c r="O1" s="39"/>
      <c r="P1" s="40"/>
      <c r="Q1" s="40"/>
      <c r="R1" s="40"/>
    </row>
    <row r="2" spans="1:18" s="69" customFormat="1" ht="15.75" customHeight="1">
      <c r="A2" s="121"/>
      <c r="B2" s="70" t="s">
        <v>67</v>
      </c>
      <c r="C2" s="118"/>
      <c r="D2" s="118"/>
      <c r="E2" s="119"/>
      <c r="F2" s="120"/>
      <c r="G2" s="119"/>
      <c r="H2" s="119"/>
      <c r="I2" s="119"/>
      <c r="J2" s="119"/>
      <c r="K2" s="119"/>
      <c r="L2" s="119"/>
      <c r="M2" s="119"/>
      <c r="N2" s="119"/>
      <c r="O2" s="119"/>
      <c r="P2" s="121"/>
      <c r="Q2" s="121"/>
      <c r="R2" s="121"/>
    </row>
    <row r="3" spans="1:18" s="41" customFormat="1" ht="4.5" customHeight="1"/>
    <row r="4" spans="1:18" ht="12.75" customHeight="1"/>
    <row r="5" spans="1:18" s="33" customFormat="1" ht="15.6" customHeight="1">
      <c r="B5" s="34" t="s">
        <v>243</v>
      </c>
      <c r="K5" s="407" t="s">
        <v>244</v>
      </c>
      <c r="L5" s="407"/>
      <c r="M5" s="407"/>
      <c r="N5" s="35"/>
      <c r="O5" s="35"/>
      <c r="P5" s="35" t="s">
        <v>245</v>
      </c>
    </row>
    <row r="6" spans="1:18" ht="29.1" customHeight="1">
      <c r="B6" s="408" t="s">
        <v>356</v>
      </c>
      <c r="C6" s="408"/>
      <c r="D6" s="408"/>
      <c r="E6" s="408"/>
      <c r="F6" s="408"/>
      <c r="G6" s="408"/>
      <c r="H6" s="408"/>
      <c r="I6" s="408"/>
      <c r="K6" s="409"/>
      <c r="L6" s="409"/>
      <c r="M6" s="409"/>
      <c r="N6" s="153"/>
      <c r="O6" s="2"/>
      <c r="P6" s="45"/>
    </row>
    <row r="7" spans="1:18" ht="10.35" customHeight="1" thickBot="1"/>
    <row r="8" spans="1:18" s="10" customFormat="1" ht="24.75" customHeight="1" thickTop="1">
      <c r="B8" s="410" t="s">
        <v>43</v>
      </c>
      <c r="C8" s="411"/>
      <c r="D8" s="83"/>
      <c r="E8" s="71"/>
      <c r="F8" s="412" t="s">
        <v>58</v>
      </c>
      <c r="G8" s="413"/>
      <c r="H8" s="413"/>
      <c r="I8" s="414"/>
      <c r="J8" s="71"/>
      <c r="K8" s="415" t="s">
        <v>59</v>
      </c>
      <c r="L8" s="416"/>
      <c r="M8" s="416"/>
      <c r="N8" s="417"/>
      <c r="O8" s="71"/>
      <c r="P8" s="418" t="s">
        <v>247</v>
      </c>
      <c r="Q8" s="71"/>
      <c r="R8" s="420" t="s">
        <v>248</v>
      </c>
    </row>
    <row r="9" spans="1:18" s="36" customFormat="1" ht="14.85" customHeight="1">
      <c r="B9" s="42" t="s">
        <v>249</v>
      </c>
      <c r="C9" s="85" t="s">
        <v>250</v>
      </c>
      <c r="D9" s="85" t="s">
        <v>251</v>
      </c>
      <c r="E9" s="37"/>
      <c r="F9" s="42" t="s">
        <v>252</v>
      </c>
      <c r="G9" s="43" t="s">
        <v>253</v>
      </c>
      <c r="H9" s="43" t="s">
        <v>254</v>
      </c>
      <c r="I9" s="44" t="s">
        <v>255</v>
      </c>
      <c r="J9" s="37"/>
      <c r="K9" s="42" t="s">
        <v>256</v>
      </c>
      <c r="L9" s="43" t="s">
        <v>257</v>
      </c>
      <c r="M9" s="43" t="s">
        <v>255</v>
      </c>
      <c r="N9" s="44" t="s">
        <v>258</v>
      </c>
      <c r="O9" s="37"/>
      <c r="P9" s="419"/>
      <c r="R9" s="420"/>
    </row>
    <row r="10" spans="1:18" s="6" customFormat="1" ht="4.5" customHeight="1">
      <c r="B10" s="122"/>
      <c r="C10" s="123"/>
      <c r="D10" s="123"/>
      <c r="E10" s="5"/>
      <c r="F10" s="122"/>
      <c r="G10" s="122"/>
      <c r="H10" s="122"/>
      <c r="I10" s="122"/>
      <c r="K10" s="122"/>
      <c r="L10" s="122"/>
      <c r="M10" s="122"/>
      <c r="N10" s="122"/>
      <c r="P10" s="122"/>
      <c r="R10" s="4"/>
    </row>
    <row r="11" spans="1:18" s="5" customFormat="1" ht="9.75" customHeight="1" thickBot="1">
      <c r="B11" s="7"/>
    </row>
    <row r="12" spans="1:18" s="5" customFormat="1" ht="25.35" customHeight="1" thickTop="1" thickBot="1">
      <c r="B12" s="46" t="b">
        <v>1</v>
      </c>
      <c r="C12" s="86" t="s">
        <v>313</v>
      </c>
      <c r="D12" s="173"/>
      <c r="F12" s="166"/>
      <c r="G12" s="167"/>
      <c r="H12" s="168"/>
      <c r="I12" s="124">
        <f t="shared" ref="I12:I26" si="0">(F12*H12)</f>
        <v>0</v>
      </c>
      <c r="K12" s="169">
        <v>1</v>
      </c>
      <c r="L12" s="170">
        <v>350</v>
      </c>
      <c r="M12" s="125">
        <f t="shared" ref="M12:M25" si="1">L12*K12</f>
        <v>350</v>
      </c>
      <c r="N12" s="151" t="b">
        <v>0</v>
      </c>
      <c r="P12" s="74">
        <f t="shared" ref="P12:P26" si="2">I12+M12</f>
        <v>350</v>
      </c>
      <c r="R12" s="171"/>
    </row>
    <row r="13" spans="1:18" s="5" customFormat="1" ht="25.35" customHeight="1" thickTop="1" thickBot="1">
      <c r="B13" s="46" t="b">
        <v>1</v>
      </c>
      <c r="C13" s="87"/>
      <c r="D13" s="174"/>
      <c r="F13" s="166"/>
      <c r="G13" s="167"/>
      <c r="H13" s="168"/>
      <c r="I13" s="124">
        <f t="shared" si="0"/>
        <v>0</v>
      </c>
      <c r="K13" s="169"/>
      <c r="L13" s="170"/>
      <c r="M13" s="125">
        <f t="shared" si="1"/>
        <v>0</v>
      </c>
      <c r="N13" s="151" t="b">
        <v>0</v>
      </c>
      <c r="P13" s="74">
        <f t="shared" si="2"/>
        <v>0</v>
      </c>
      <c r="R13" s="171"/>
    </row>
    <row r="14" spans="1:18" s="5" customFormat="1" ht="25.35" customHeight="1" thickTop="1" thickBot="1">
      <c r="B14" s="46" t="b">
        <v>1</v>
      </c>
      <c r="C14" s="86"/>
      <c r="D14" s="173"/>
      <c r="F14" s="166"/>
      <c r="G14" s="167"/>
      <c r="H14" s="168"/>
      <c r="I14" s="124">
        <f t="shared" si="0"/>
        <v>0</v>
      </c>
      <c r="K14" s="169"/>
      <c r="L14" s="170"/>
      <c r="M14" s="125">
        <f t="shared" si="1"/>
        <v>0</v>
      </c>
      <c r="N14" s="151" t="b">
        <v>0</v>
      </c>
      <c r="P14" s="74">
        <f t="shared" si="2"/>
        <v>0</v>
      </c>
      <c r="R14" s="171"/>
    </row>
    <row r="15" spans="1:18" s="5" customFormat="1" ht="25.35" customHeight="1" thickTop="1" thickBot="1">
      <c r="B15" s="46" t="b">
        <v>1</v>
      </c>
      <c r="C15" s="87"/>
      <c r="D15" s="174"/>
      <c r="F15" s="166"/>
      <c r="G15" s="167"/>
      <c r="H15" s="168"/>
      <c r="I15" s="124">
        <f t="shared" si="0"/>
        <v>0</v>
      </c>
      <c r="K15" s="169"/>
      <c r="L15" s="170"/>
      <c r="M15" s="125">
        <f t="shared" si="1"/>
        <v>0</v>
      </c>
      <c r="N15" s="151" t="b">
        <v>0</v>
      </c>
      <c r="P15" s="74">
        <f t="shared" si="2"/>
        <v>0</v>
      </c>
      <c r="R15" s="171"/>
    </row>
    <row r="16" spans="1:18" s="5" customFormat="1" ht="25.35" customHeight="1" thickTop="1" thickBot="1">
      <c r="B16" s="46" t="b">
        <v>1</v>
      </c>
      <c r="C16" s="89"/>
      <c r="D16" s="176"/>
      <c r="F16" s="166"/>
      <c r="G16" s="167"/>
      <c r="H16" s="168"/>
      <c r="I16" s="124">
        <f t="shared" si="0"/>
        <v>0</v>
      </c>
      <c r="K16" s="169"/>
      <c r="L16" s="170"/>
      <c r="M16" s="125">
        <f t="shared" si="1"/>
        <v>0</v>
      </c>
      <c r="N16" s="151" t="b">
        <v>0</v>
      </c>
      <c r="P16" s="74">
        <f t="shared" si="2"/>
        <v>0</v>
      </c>
      <c r="R16" s="171"/>
    </row>
    <row r="17" spans="2:18" s="5" customFormat="1" ht="25.35" customHeight="1" thickTop="1" thickBot="1">
      <c r="B17" s="46" t="b">
        <v>1</v>
      </c>
      <c r="C17" s="143"/>
      <c r="D17" s="177"/>
      <c r="F17" s="166"/>
      <c r="G17" s="167"/>
      <c r="H17" s="168"/>
      <c r="I17" s="124">
        <f t="shared" si="0"/>
        <v>0</v>
      </c>
      <c r="K17" s="169"/>
      <c r="L17" s="170"/>
      <c r="M17" s="125">
        <f t="shared" si="1"/>
        <v>0</v>
      </c>
      <c r="N17" s="151" t="b">
        <v>0</v>
      </c>
      <c r="P17" s="74">
        <f t="shared" si="2"/>
        <v>0</v>
      </c>
      <c r="R17" s="171"/>
    </row>
    <row r="18" spans="2:18" s="5" customFormat="1" ht="25.35" customHeight="1" thickTop="1" thickBot="1">
      <c r="B18" s="46" t="b">
        <v>1</v>
      </c>
      <c r="C18" s="88"/>
      <c r="D18" s="175"/>
      <c r="F18" s="166"/>
      <c r="G18" s="167"/>
      <c r="H18" s="168"/>
      <c r="I18" s="124">
        <f t="shared" si="0"/>
        <v>0</v>
      </c>
      <c r="K18" s="169"/>
      <c r="L18" s="170"/>
      <c r="M18" s="125">
        <f t="shared" si="1"/>
        <v>0</v>
      </c>
      <c r="N18" s="151" t="b">
        <v>0</v>
      </c>
      <c r="P18" s="74">
        <f t="shared" si="2"/>
        <v>0</v>
      </c>
      <c r="R18" s="171"/>
    </row>
    <row r="19" spans="2:18" s="5" customFormat="1" ht="25.35" customHeight="1" thickTop="1" thickBot="1">
      <c r="B19" s="46" t="b">
        <v>1</v>
      </c>
      <c r="C19" s="89"/>
      <c r="D19" s="176"/>
      <c r="F19" s="166"/>
      <c r="G19" s="167"/>
      <c r="H19" s="168"/>
      <c r="I19" s="124">
        <f t="shared" si="0"/>
        <v>0</v>
      </c>
      <c r="K19" s="169"/>
      <c r="L19" s="170"/>
      <c r="M19" s="125">
        <f t="shared" si="1"/>
        <v>0</v>
      </c>
      <c r="N19" s="151" t="b">
        <v>0</v>
      </c>
      <c r="P19" s="74">
        <f t="shared" si="2"/>
        <v>0</v>
      </c>
      <c r="R19" s="171"/>
    </row>
    <row r="20" spans="2:18" s="5" customFormat="1" ht="25.35" customHeight="1" thickTop="1" thickBot="1">
      <c r="B20" s="46" t="b">
        <v>1</v>
      </c>
      <c r="C20" s="89"/>
      <c r="D20" s="176"/>
      <c r="F20" s="166"/>
      <c r="G20" s="167"/>
      <c r="H20" s="168"/>
      <c r="I20" s="124">
        <f t="shared" si="0"/>
        <v>0</v>
      </c>
      <c r="K20" s="169"/>
      <c r="L20" s="170"/>
      <c r="M20" s="125">
        <f t="shared" si="1"/>
        <v>0</v>
      </c>
      <c r="N20" s="151" t="b">
        <v>0</v>
      </c>
      <c r="P20" s="74">
        <f t="shared" si="2"/>
        <v>0</v>
      </c>
      <c r="R20" s="171"/>
    </row>
    <row r="21" spans="2:18" s="5" customFormat="1" ht="25.35" customHeight="1" thickTop="1" thickBot="1">
      <c r="B21" s="46" t="b">
        <v>1</v>
      </c>
      <c r="C21" s="89"/>
      <c r="D21" s="176"/>
      <c r="F21" s="166"/>
      <c r="G21" s="167"/>
      <c r="H21" s="168"/>
      <c r="I21" s="124">
        <f t="shared" si="0"/>
        <v>0</v>
      </c>
      <c r="K21" s="169"/>
      <c r="L21" s="170"/>
      <c r="M21" s="125">
        <f t="shared" si="1"/>
        <v>0</v>
      </c>
      <c r="N21" s="151" t="b">
        <v>0</v>
      </c>
      <c r="P21" s="74">
        <f t="shared" si="2"/>
        <v>0</v>
      </c>
      <c r="R21" s="171"/>
    </row>
    <row r="22" spans="2:18" s="5" customFormat="1" ht="25.35" customHeight="1" thickTop="1" thickBot="1">
      <c r="B22" s="46" t="b">
        <v>1</v>
      </c>
      <c r="C22" s="404" t="s">
        <v>260</v>
      </c>
      <c r="D22" s="405"/>
      <c r="F22" s="166"/>
      <c r="G22" s="167"/>
      <c r="H22" s="168"/>
      <c r="I22" s="124">
        <f t="shared" si="0"/>
        <v>0</v>
      </c>
      <c r="K22" s="169"/>
      <c r="L22" s="170"/>
      <c r="M22" s="125">
        <f t="shared" si="1"/>
        <v>0</v>
      </c>
      <c r="N22" s="151" t="b">
        <v>0</v>
      </c>
      <c r="P22" s="74">
        <f t="shared" si="2"/>
        <v>0</v>
      </c>
      <c r="R22" s="171"/>
    </row>
    <row r="23" spans="2:18" s="5" customFormat="1" ht="25.35" customHeight="1" thickTop="1" thickBot="1">
      <c r="B23" s="46" t="b">
        <v>1</v>
      </c>
      <c r="C23" s="404" t="s">
        <v>260</v>
      </c>
      <c r="D23" s="405"/>
      <c r="F23" s="166"/>
      <c r="G23" s="167"/>
      <c r="H23" s="168"/>
      <c r="I23" s="124">
        <f t="shared" si="0"/>
        <v>0</v>
      </c>
      <c r="K23" s="169"/>
      <c r="L23" s="170"/>
      <c r="M23" s="125">
        <f t="shared" si="1"/>
        <v>0</v>
      </c>
      <c r="N23" s="151" t="b">
        <v>0</v>
      </c>
      <c r="P23" s="74">
        <f t="shared" si="2"/>
        <v>0</v>
      </c>
      <c r="R23" s="171"/>
    </row>
    <row r="24" spans="2:18" s="5" customFormat="1" ht="25.35" customHeight="1" thickTop="1" thickBot="1">
      <c r="B24" s="46" t="b">
        <v>1</v>
      </c>
      <c r="C24" s="404" t="s">
        <v>260</v>
      </c>
      <c r="D24" s="405"/>
      <c r="F24" s="166"/>
      <c r="G24" s="167"/>
      <c r="H24" s="168"/>
      <c r="I24" s="124">
        <f t="shared" si="0"/>
        <v>0</v>
      </c>
      <c r="K24" s="169"/>
      <c r="L24" s="170"/>
      <c r="M24" s="125">
        <f t="shared" si="1"/>
        <v>0</v>
      </c>
      <c r="N24" s="151" t="b">
        <v>0</v>
      </c>
      <c r="P24" s="74">
        <f t="shared" si="2"/>
        <v>0</v>
      </c>
      <c r="R24" s="171"/>
    </row>
    <row r="25" spans="2:18" s="5" customFormat="1" ht="25.35" customHeight="1" thickTop="1" thickBot="1">
      <c r="B25" s="46" t="b">
        <v>1</v>
      </c>
      <c r="C25" s="404" t="s">
        <v>260</v>
      </c>
      <c r="D25" s="405"/>
      <c r="F25" s="166"/>
      <c r="G25" s="167"/>
      <c r="H25" s="168"/>
      <c r="I25" s="124">
        <f t="shared" si="0"/>
        <v>0</v>
      </c>
      <c r="K25" s="169"/>
      <c r="L25" s="170"/>
      <c r="M25" s="125">
        <f t="shared" si="1"/>
        <v>0</v>
      </c>
      <c r="N25" s="151" t="b">
        <v>0</v>
      </c>
      <c r="P25" s="74">
        <f t="shared" si="2"/>
        <v>0</v>
      </c>
      <c r="R25" s="171"/>
    </row>
    <row r="26" spans="2:18" s="5" customFormat="1" ht="25.35" customHeight="1" thickTop="1" thickBot="1">
      <c r="B26" s="46" t="b">
        <v>1</v>
      </c>
      <c r="C26" s="404" t="s">
        <v>260</v>
      </c>
      <c r="D26" s="405"/>
      <c r="F26" s="166"/>
      <c r="G26" s="167"/>
      <c r="H26" s="168"/>
      <c r="I26" s="125">
        <f t="shared" si="0"/>
        <v>0</v>
      </c>
      <c r="K26" s="169"/>
      <c r="L26" s="170"/>
      <c r="M26" s="125">
        <f t="shared" ref="M26" si="3">L26*K26</f>
        <v>0</v>
      </c>
      <c r="N26" s="151" t="b">
        <v>0</v>
      </c>
      <c r="P26" s="74">
        <f t="shared" si="2"/>
        <v>0</v>
      </c>
      <c r="R26" s="171"/>
    </row>
    <row r="27" spans="2:18" s="5" customFormat="1" ht="5.25" customHeight="1" thickTop="1" thickBot="1">
      <c r="P27" s="8"/>
    </row>
    <row r="28" spans="2:18" s="9" customFormat="1" ht="25.15" customHeight="1" thickTop="1" thickBot="1">
      <c r="B28" s="432" t="s">
        <v>261</v>
      </c>
      <c r="C28" s="432"/>
      <c r="D28" s="432"/>
      <c r="E28" s="155"/>
      <c r="F28" s="435" t="s">
        <v>262</v>
      </c>
      <c r="G28" s="435"/>
      <c r="H28" s="435"/>
      <c r="I28" s="158">
        <f>SUMIFS(I$12:I$26,$B$12:$B$26,TRUE)</f>
        <v>0</v>
      </c>
      <c r="J28" s="159"/>
      <c r="K28" s="435" t="s">
        <v>263</v>
      </c>
      <c r="L28" s="436"/>
      <c r="M28" s="437">
        <f>SUM(M29:N30)</f>
        <v>350</v>
      </c>
      <c r="N28" s="438"/>
      <c r="O28" s="155"/>
      <c r="P28" s="421">
        <f>I28+M28</f>
        <v>350</v>
      </c>
    </row>
    <row r="29" spans="2:18" s="5" customFormat="1" ht="19.899999999999999" customHeight="1" thickTop="1" thickBot="1">
      <c r="B29" s="433"/>
      <c r="C29" s="433"/>
      <c r="D29" s="433"/>
      <c r="E29" s="9"/>
      <c r="F29" s="46" t="b">
        <v>0</v>
      </c>
      <c r="G29" s="160" t="str">
        <f>"AVSKRIVNING (5ÅR, "&amp;val_arsranta*100&amp;"%)"</f>
        <v>AVSKRIVNING (5ÅR, 5,5%)</v>
      </c>
      <c r="H29" s="160"/>
      <c r="I29" s="161">
        <f>IF(F29,(val_arsranta*5*SUMIFS(I$12:I$26,$B$12:$B$26,TRUE))/2,0)</f>
        <v>0</v>
      </c>
      <c r="J29" s="162"/>
      <c r="K29" s="424" t="s">
        <v>264</v>
      </c>
      <c r="L29" s="425"/>
      <c r="M29" s="426">
        <f>SUMIFS(M$12:M$26,$B$12:$B$26,TRUE,$N$12:$N$26,FALSE)</f>
        <v>350</v>
      </c>
      <c r="N29" s="427"/>
      <c r="O29" s="9"/>
      <c r="P29" s="422"/>
    </row>
    <row r="30" spans="2:18" s="5" customFormat="1" ht="19.899999999999999" customHeight="1">
      <c r="B30" s="434"/>
      <c r="C30" s="434"/>
      <c r="D30" s="434"/>
      <c r="E30" s="156"/>
      <c r="F30" s="157" t="b">
        <v>0</v>
      </c>
      <c r="G30" s="163" t="str">
        <f>"UNDERHÅLL (4ÅR, "&amp;val_underhall_pct*100&amp;"%)"</f>
        <v>UNDERHÅLL (4ÅR, 3%)</v>
      </c>
      <c r="H30" s="163"/>
      <c r="I30" s="164">
        <f>IF(F30,(val_underhall_pct*4*SUMIFS(I$12:I$26,$B$12:$B$26,TRUE))/2,0)</f>
        <v>0</v>
      </c>
      <c r="J30" s="165"/>
      <c r="K30" s="428" t="s">
        <v>265</v>
      </c>
      <c r="L30" s="429"/>
      <c r="M30" s="430">
        <f>SUMIFS(M$12:M$26,$B$12:$B$26,TRUE,$N$12:$N$26,TRUE)*5</f>
        <v>0</v>
      </c>
      <c r="N30" s="431"/>
      <c r="O30" s="156"/>
      <c r="P30" s="423"/>
    </row>
    <row r="31" spans="2:18" s="5" customFormat="1" ht="25.35" customHeight="1">
      <c r="B31" s="4"/>
      <c r="C31" s="4"/>
      <c r="D31" s="4"/>
      <c r="E31" s="4"/>
      <c r="F31" s="4"/>
      <c r="G31" s="4"/>
      <c r="H31" s="4"/>
      <c r="I31" s="4"/>
      <c r="J31" s="4"/>
      <c r="K31" s="4"/>
      <c r="L31" s="4"/>
      <c r="M31" s="4"/>
      <c r="N31" s="4"/>
      <c r="O31" s="4"/>
      <c r="P31" s="4"/>
      <c r="R31" s="72"/>
    </row>
    <row r="32" spans="2:18" s="5" customFormat="1" ht="25.35" customHeight="1">
      <c r="B32" s="4"/>
      <c r="C32" s="4"/>
      <c r="D32" s="4"/>
      <c r="E32" s="4"/>
      <c r="F32" s="4"/>
      <c r="G32" s="4"/>
      <c r="H32" s="4"/>
      <c r="I32" s="4"/>
      <c r="J32" s="4"/>
      <c r="K32" s="4"/>
      <c r="L32" s="4"/>
      <c r="M32" s="4"/>
      <c r="N32" s="4"/>
      <c r="O32" s="4"/>
      <c r="P32" s="4"/>
      <c r="R32" s="72"/>
    </row>
    <row r="33" spans="2:17" s="5" customFormat="1" ht="9.6" customHeight="1">
      <c r="B33" s="4"/>
      <c r="C33" s="4"/>
      <c r="D33" s="4"/>
      <c r="E33" s="4"/>
      <c r="F33" s="4"/>
      <c r="G33" s="4"/>
      <c r="H33" s="4"/>
      <c r="I33" s="4"/>
      <c r="J33" s="4"/>
      <c r="K33" s="4"/>
      <c r="L33" s="4"/>
      <c r="M33" s="4"/>
      <c r="N33" s="4"/>
      <c r="O33" s="4"/>
      <c r="P33" s="4"/>
    </row>
    <row r="34" spans="2:17" ht="29.25" customHeight="1">
      <c r="Q34" s="9"/>
    </row>
    <row r="35" spans="2:17" ht="25.35" customHeight="1"/>
    <row r="36" spans="2:17" ht="25.35" customHeight="1"/>
    <row r="37" spans="2:17" ht="25.35" customHeight="1"/>
    <row r="38" spans="2:17" ht="25.35" customHeight="1"/>
    <row r="39" spans="2:17" ht="25.35" customHeight="1"/>
    <row r="40" spans="2:17" ht="25.35" customHeight="1"/>
    <row r="41" spans="2:17" ht="25.35" customHeight="1"/>
    <row r="42" spans="2:17" ht="25.35" customHeight="1"/>
    <row r="43" spans="2:17" ht="25.35" customHeight="1"/>
    <row r="44" spans="2:17" ht="25.35" customHeight="1"/>
    <row r="45" spans="2:17" ht="25.35" customHeight="1"/>
    <row r="46" spans="2:17" ht="25.35" customHeight="1"/>
    <row r="47" spans="2:17" ht="25.35" customHeight="1"/>
    <row r="48" spans="2:17" ht="25.35" customHeight="1"/>
    <row r="49" ht="25.35" customHeight="1"/>
    <row r="50" ht="25.35" customHeight="1"/>
    <row r="51" ht="25.35" customHeight="1"/>
    <row r="52" ht="25.35" customHeight="1"/>
    <row r="53" ht="25.35" customHeight="1"/>
    <row r="54" ht="25.35" customHeight="1"/>
    <row r="55" ht="25.35" customHeight="1"/>
    <row r="56" ht="25.35" customHeight="1"/>
    <row r="57" ht="25.35" customHeight="1"/>
    <row r="58" ht="25.35" customHeight="1"/>
    <row r="59" ht="25.35" customHeight="1"/>
    <row r="60" ht="25.35" customHeight="1"/>
    <row r="61" ht="25.35" customHeight="1"/>
    <row r="62" ht="25.35" customHeight="1"/>
    <row r="63" ht="25.35" customHeight="1"/>
    <row r="64" ht="25.35" customHeight="1"/>
    <row r="65" ht="25.35" customHeight="1"/>
    <row r="66" ht="25.35" customHeight="1"/>
    <row r="67" ht="25.35" customHeight="1"/>
    <row r="68" ht="25.35" customHeight="1"/>
    <row r="69" ht="25.35" customHeight="1"/>
    <row r="70" ht="25.35" customHeight="1"/>
    <row r="71" ht="25.35" customHeight="1"/>
    <row r="72" ht="25.35" customHeight="1"/>
    <row r="73" ht="25.35" customHeight="1"/>
    <row r="74" ht="25.35" customHeight="1"/>
    <row r="75" ht="25.35" customHeight="1"/>
    <row r="76" ht="25.35" customHeight="1"/>
    <row r="77" ht="25.35" customHeight="1"/>
    <row r="78" ht="25.35" customHeight="1"/>
    <row r="79" ht="25.35" customHeight="1"/>
    <row r="80" ht="25.35" customHeight="1"/>
    <row r="81" ht="25.35" customHeight="1"/>
    <row r="82" ht="25.35" customHeight="1"/>
    <row r="83" ht="25.35" customHeight="1"/>
    <row r="84" ht="25.35" customHeight="1"/>
    <row r="85" ht="25.35" customHeight="1"/>
    <row r="86" ht="25.35" customHeight="1"/>
    <row r="87" ht="25.35" customHeight="1"/>
    <row r="88" ht="25.35" customHeight="1"/>
    <row r="89" ht="25.35" customHeight="1"/>
    <row r="90" ht="25.35" customHeight="1"/>
    <row r="91" ht="25.35" customHeight="1"/>
  </sheetData>
  <sheetProtection sheet="1" objects="1" scenarios="1"/>
  <dataConsolidate/>
  <mergeCells count="22">
    <mergeCell ref="C26:D26"/>
    <mergeCell ref="B28:D30"/>
    <mergeCell ref="F28:H28"/>
    <mergeCell ref="K28:L28"/>
    <mergeCell ref="M28:N28"/>
    <mergeCell ref="P28:P30"/>
    <mergeCell ref="K29:L29"/>
    <mergeCell ref="M29:N29"/>
    <mergeCell ref="K30:L30"/>
    <mergeCell ref="M30:N30"/>
    <mergeCell ref="P8:P9"/>
    <mergeCell ref="R8:R9"/>
    <mergeCell ref="C22:D22"/>
    <mergeCell ref="C23:D23"/>
    <mergeCell ref="C24:D24"/>
    <mergeCell ref="C25:D25"/>
    <mergeCell ref="K5:M5"/>
    <mergeCell ref="B6:I6"/>
    <mergeCell ref="K6:M6"/>
    <mergeCell ref="B8:C8"/>
    <mergeCell ref="F8:I8"/>
    <mergeCell ref="K8:N8"/>
  </mergeCells>
  <conditionalFormatting sqref="B12:B26">
    <cfRule type="expression" dxfId="27" priority="6" stopIfTrue="1">
      <formula>$B12=FALSE</formula>
    </cfRule>
  </conditionalFormatting>
  <conditionalFormatting sqref="C22:C26">
    <cfRule type="expression" dxfId="26" priority="4">
      <formula>$B22=FALSE</formula>
    </cfRule>
  </conditionalFormatting>
  <conditionalFormatting sqref="C12:D21">
    <cfRule type="expression" dxfId="25" priority="2">
      <formula>$B12=FALSE</formula>
    </cfRule>
  </conditionalFormatting>
  <conditionalFormatting sqref="F29:F30">
    <cfRule type="expression" dxfId="24" priority="10" stopIfTrue="1">
      <formula>$F29=FALSE</formula>
    </cfRule>
  </conditionalFormatting>
  <conditionalFormatting sqref="F12:H26">
    <cfRule type="expression" dxfId="23" priority="3">
      <formula>$B12=FALSE</formula>
    </cfRule>
  </conditionalFormatting>
  <conditionalFormatting sqref="F14:L25 F26:P26">
    <cfRule type="expression" dxfId="22" priority="5">
      <formula>$B14=FALSE</formula>
    </cfRule>
  </conditionalFormatting>
  <conditionalFormatting sqref="G29:I30">
    <cfRule type="expression" dxfId="21" priority="7">
      <formula>$F29=FALSE</formula>
    </cfRule>
  </conditionalFormatting>
  <conditionalFormatting sqref="I12:L13 M12:P25">
    <cfRule type="expression" dxfId="20" priority="1">
      <formula>$B12=FALSE</formula>
    </cfRule>
  </conditionalFormatting>
  <conditionalFormatting sqref="R12:R26">
    <cfRule type="expression" dxfId="19" priority="8">
      <formula>$B12=FALSE</formula>
    </cfRule>
  </conditionalFormatting>
  <conditionalFormatting sqref="R31:R32">
    <cfRule type="expression" dxfId="18" priority="14">
      <formula>$H31=FALSE</formula>
    </cfRule>
  </conditionalFormatting>
  <dataValidations count="1">
    <dataValidation type="list" errorStyle="information" allowBlank="1" showInputMessage="1" sqref="G12:G27" xr:uid="{1B59DF8B-2496-411E-8B44-7350F0386C28}">
      <formula1>lista_enheter</formula1>
    </dataValidation>
  </dataValidations>
  <hyperlinks>
    <hyperlink ref="B2" location="FRÅGEFORMULÄR!B2" display="TILLBAKA" xr:uid="{BA82A17B-1788-4F33-B781-066B4E6C223C}"/>
  </hyperlinks>
  <printOptions horizontalCentered="1"/>
  <pageMargins left="0.23622047244094491" right="0.23622047244094491" top="0.74803149606299213" bottom="0.74803149606299213" header="0.31496062992125984" footer="0.31496062992125984"/>
  <pageSetup scale="56"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ED08B-61F8-40B1-940D-86BC9B568F9D}">
  <sheetPr codeName="Blad10">
    <tabColor theme="7" tint="-0.499984740745262"/>
    <pageSetUpPr autoPageBreaks="0" fitToPage="1"/>
  </sheetPr>
  <dimension ref="A1:R91"/>
  <sheetViews>
    <sheetView showGridLines="0" showRowColHeaders="0" zoomScaleNormal="100" workbookViewId="0">
      <pane ySplit="10" topLeftCell="A11" activePane="bottomLeft" state="frozen"/>
      <selection activeCell="M31" sqref="M31"/>
      <selection pane="bottomLeft" activeCell="C12" sqref="C12"/>
    </sheetView>
  </sheetViews>
  <sheetFormatPr defaultColWidth="9.140625" defaultRowHeight="15"/>
  <cols>
    <col min="1" max="1" width="6.7109375" style="4" customWidth="1"/>
    <col min="2" max="2" width="7.28515625" style="4" customWidth="1"/>
    <col min="3" max="3" width="21.28515625" style="4" customWidth="1"/>
    <col min="4" max="4" width="23.42578125" style="4" customWidth="1"/>
    <col min="5" max="5" width="1" style="4" customWidth="1"/>
    <col min="6" max="6" width="7.28515625" style="4" customWidth="1"/>
    <col min="7" max="7" width="6.42578125" style="4" customWidth="1"/>
    <col min="8" max="8" width="15.28515625" style="4" customWidth="1"/>
    <col min="9" max="9" width="14.140625" style="4" customWidth="1"/>
    <col min="10" max="10" width="1.140625" style="4" customWidth="1"/>
    <col min="11" max="11" width="10.5703125" style="4" customWidth="1"/>
    <col min="12" max="12" width="12.7109375" style="4" customWidth="1"/>
    <col min="13" max="13" width="12.140625" style="4" customWidth="1"/>
    <col min="14" max="14" width="6" style="4" customWidth="1"/>
    <col min="15" max="15" width="1.42578125" style="4" customWidth="1"/>
    <col min="16" max="16" width="17.140625" style="4" customWidth="1"/>
    <col min="17" max="17" width="1.140625" style="4" customWidth="1"/>
    <col min="18" max="18" width="46.42578125" style="4" customWidth="1"/>
    <col min="19" max="16384" width="9.140625" style="4"/>
  </cols>
  <sheetData>
    <row r="1" spans="1:18" s="68" customFormat="1" ht="33.6" customHeight="1">
      <c r="A1" s="150" t="s">
        <v>357</v>
      </c>
      <c r="B1" s="38" t="s">
        <v>87</v>
      </c>
      <c r="C1" s="40"/>
      <c r="D1" s="40"/>
      <c r="E1" s="39"/>
      <c r="F1" s="117"/>
      <c r="G1" s="39"/>
      <c r="H1" s="39"/>
      <c r="I1" s="39"/>
      <c r="J1" s="39"/>
      <c r="K1" s="39"/>
      <c r="L1" s="39"/>
      <c r="M1" s="39"/>
      <c r="N1" s="39"/>
      <c r="O1" s="39"/>
      <c r="P1" s="40"/>
      <c r="Q1" s="40"/>
      <c r="R1" s="40"/>
    </row>
    <row r="2" spans="1:18" s="69" customFormat="1" ht="15.75" customHeight="1">
      <c r="A2" s="121"/>
      <c r="B2" s="70" t="s">
        <v>67</v>
      </c>
      <c r="C2" s="118"/>
      <c r="D2" s="118"/>
      <c r="E2" s="119"/>
      <c r="F2" s="120"/>
      <c r="G2" s="119"/>
      <c r="H2" s="119"/>
      <c r="I2" s="119"/>
      <c r="J2" s="119"/>
      <c r="K2" s="119"/>
      <c r="L2" s="119"/>
      <c r="M2" s="119"/>
      <c r="N2" s="119"/>
      <c r="O2" s="119"/>
      <c r="P2" s="121"/>
      <c r="Q2" s="121"/>
      <c r="R2" s="121"/>
    </row>
    <row r="3" spans="1:18" s="41" customFormat="1" ht="4.5" customHeight="1"/>
    <row r="4" spans="1:18" ht="12.75" customHeight="1"/>
    <row r="5" spans="1:18" s="33" customFormat="1" ht="15.6" customHeight="1">
      <c r="B5" s="34" t="s">
        <v>243</v>
      </c>
      <c r="K5" s="407" t="s">
        <v>244</v>
      </c>
      <c r="L5" s="407"/>
      <c r="M5" s="407"/>
      <c r="N5" s="35"/>
      <c r="O5" s="35"/>
      <c r="P5" s="35" t="s">
        <v>245</v>
      </c>
    </row>
    <row r="6" spans="1:18" ht="29.1" customHeight="1">
      <c r="B6" s="408" t="s">
        <v>358</v>
      </c>
      <c r="C6" s="408"/>
      <c r="D6" s="408"/>
      <c r="E6" s="408"/>
      <c r="F6" s="408"/>
      <c r="G6" s="408"/>
      <c r="H6" s="408"/>
      <c r="I6" s="408"/>
      <c r="K6" s="409"/>
      <c r="L6" s="409"/>
      <c r="M6" s="409"/>
      <c r="N6" s="153"/>
      <c r="O6" s="2"/>
      <c r="P6" s="45"/>
    </row>
    <row r="7" spans="1:18" ht="10.35" customHeight="1" thickBot="1"/>
    <row r="8" spans="1:18" s="10" customFormat="1" ht="24.75" customHeight="1" thickTop="1">
      <c r="B8" s="410" t="s">
        <v>43</v>
      </c>
      <c r="C8" s="411"/>
      <c r="D8" s="83"/>
      <c r="E8" s="71"/>
      <c r="F8" s="412" t="s">
        <v>58</v>
      </c>
      <c r="G8" s="413"/>
      <c r="H8" s="413"/>
      <c r="I8" s="414"/>
      <c r="J8" s="71"/>
      <c r="K8" s="415" t="s">
        <v>59</v>
      </c>
      <c r="L8" s="416"/>
      <c r="M8" s="416"/>
      <c r="N8" s="417"/>
      <c r="O8" s="71"/>
      <c r="P8" s="418" t="s">
        <v>247</v>
      </c>
      <c r="Q8" s="71"/>
      <c r="R8" s="420" t="s">
        <v>248</v>
      </c>
    </row>
    <row r="9" spans="1:18" s="36" customFormat="1" ht="14.85" customHeight="1">
      <c r="B9" s="42" t="s">
        <v>249</v>
      </c>
      <c r="C9" s="85" t="s">
        <v>250</v>
      </c>
      <c r="D9" s="85" t="s">
        <v>251</v>
      </c>
      <c r="E9" s="37"/>
      <c r="F9" s="42" t="s">
        <v>252</v>
      </c>
      <c r="G9" s="43" t="s">
        <v>253</v>
      </c>
      <c r="H9" s="43" t="s">
        <v>254</v>
      </c>
      <c r="I9" s="44" t="s">
        <v>255</v>
      </c>
      <c r="J9" s="37"/>
      <c r="K9" s="42" t="s">
        <v>256</v>
      </c>
      <c r="L9" s="43" t="s">
        <v>257</v>
      </c>
      <c r="M9" s="43" t="s">
        <v>255</v>
      </c>
      <c r="N9" s="44" t="s">
        <v>258</v>
      </c>
      <c r="O9" s="37"/>
      <c r="P9" s="419"/>
      <c r="R9" s="420"/>
    </row>
    <row r="10" spans="1:18" s="6" customFormat="1" ht="4.5" customHeight="1">
      <c r="B10" s="122"/>
      <c r="C10" s="123"/>
      <c r="D10" s="123"/>
      <c r="E10" s="5"/>
      <c r="F10" s="122"/>
      <c r="G10" s="122"/>
      <c r="H10" s="122"/>
      <c r="I10" s="122"/>
      <c r="K10" s="122"/>
      <c r="L10" s="122"/>
      <c r="M10" s="122"/>
      <c r="N10" s="122"/>
      <c r="P10" s="122"/>
      <c r="R10" s="4"/>
    </row>
    <row r="11" spans="1:18" s="5" customFormat="1" ht="9.75" customHeight="1" thickBot="1">
      <c r="B11" s="7"/>
    </row>
    <row r="12" spans="1:18" s="5" customFormat="1" ht="25.35" customHeight="1" thickTop="1" thickBot="1">
      <c r="B12" s="46" t="b">
        <v>1</v>
      </c>
      <c r="C12" s="86" t="s">
        <v>359</v>
      </c>
      <c r="D12" s="173"/>
      <c r="F12" s="166">
        <v>1</v>
      </c>
      <c r="G12" s="167" t="s">
        <v>276</v>
      </c>
      <c r="H12" s="168">
        <v>7000</v>
      </c>
      <c r="I12" s="124">
        <f t="shared" ref="I12:I13" si="0">(F12*H12)</f>
        <v>7000</v>
      </c>
      <c r="K12" s="169">
        <v>3</v>
      </c>
      <c r="L12" s="170">
        <v>350</v>
      </c>
      <c r="M12" s="125">
        <f t="shared" ref="M12" si="1">L12*K12</f>
        <v>1050</v>
      </c>
      <c r="N12" s="151" t="b">
        <v>0</v>
      </c>
      <c r="P12" s="74">
        <f t="shared" ref="P12:P13" si="2">I12+M12</f>
        <v>8050</v>
      </c>
      <c r="R12" s="171"/>
    </row>
    <row r="13" spans="1:18" s="5" customFormat="1" ht="25.35" customHeight="1" thickTop="1" thickBot="1">
      <c r="B13" s="46" t="b">
        <v>1</v>
      </c>
      <c r="C13" s="87"/>
      <c r="D13" s="174"/>
      <c r="F13" s="166"/>
      <c r="G13" s="167"/>
      <c r="H13" s="168"/>
      <c r="I13" s="124">
        <f t="shared" si="0"/>
        <v>0</v>
      </c>
      <c r="K13" s="169"/>
      <c r="L13" s="170"/>
      <c r="M13" s="125">
        <f>L13*K13</f>
        <v>0</v>
      </c>
      <c r="N13" s="151" t="b">
        <v>0</v>
      </c>
      <c r="P13" s="74">
        <f t="shared" si="2"/>
        <v>0</v>
      </c>
      <c r="R13" s="171"/>
    </row>
    <row r="14" spans="1:18" s="5" customFormat="1" ht="25.35" customHeight="1" thickTop="1" thickBot="1">
      <c r="B14" s="46" t="b">
        <v>1</v>
      </c>
      <c r="C14" s="86"/>
      <c r="D14" s="173"/>
      <c r="F14" s="166"/>
      <c r="G14" s="167"/>
      <c r="H14" s="168"/>
      <c r="I14" s="124">
        <f t="shared" ref="I14:I26" si="3">(F14*H14)</f>
        <v>0</v>
      </c>
      <c r="K14" s="169"/>
      <c r="L14" s="170"/>
      <c r="M14" s="125">
        <f>L14*K14</f>
        <v>0</v>
      </c>
      <c r="N14" s="151" t="b">
        <v>0</v>
      </c>
      <c r="P14" s="74">
        <f t="shared" ref="P14:P26" si="4">I14+M14</f>
        <v>0</v>
      </c>
      <c r="R14" s="171"/>
    </row>
    <row r="15" spans="1:18" s="5" customFormat="1" ht="25.35" customHeight="1" thickTop="1" thickBot="1">
      <c r="B15" s="46" t="b">
        <v>1</v>
      </c>
      <c r="C15" s="87"/>
      <c r="D15" s="174"/>
      <c r="F15" s="166"/>
      <c r="G15" s="167"/>
      <c r="H15" s="168"/>
      <c r="I15" s="124">
        <f t="shared" si="3"/>
        <v>0</v>
      </c>
      <c r="K15" s="169"/>
      <c r="L15" s="170"/>
      <c r="M15" s="125">
        <f t="shared" ref="M15:M26" si="5">L15*K15</f>
        <v>0</v>
      </c>
      <c r="N15" s="151" t="b">
        <v>0</v>
      </c>
      <c r="P15" s="74">
        <f t="shared" si="4"/>
        <v>0</v>
      </c>
      <c r="R15" s="171"/>
    </row>
    <row r="16" spans="1:18" s="5" customFormat="1" ht="25.35" customHeight="1" thickTop="1" thickBot="1">
      <c r="B16" s="46" t="b">
        <v>1</v>
      </c>
      <c r="C16" s="89"/>
      <c r="D16" s="176"/>
      <c r="F16" s="166"/>
      <c r="G16" s="167"/>
      <c r="H16" s="168"/>
      <c r="I16" s="124">
        <f t="shared" si="3"/>
        <v>0</v>
      </c>
      <c r="K16" s="169"/>
      <c r="L16" s="170"/>
      <c r="M16" s="125">
        <f t="shared" si="5"/>
        <v>0</v>
      </c>
      <c r="N16" s="151" t="b">
        <v>0</v>
      </c>
      <c r="P16" s="74">
        <f t="shared" si="4"/>
        <v>0</v>
      </c>
      <c r="R16" s="171"/>
    </row>
    <row r="17" spans="2:18" s="5" customFormat="1" ht="25.35" customHeight="1" thickTop="1" thickBot="1">
      <c r="B17" s="46" t="b">
        <v>1</v>
      </c>
      <c r="C17" s="143"/>
      <c r="D17" s="177"/>
      <c r="F17" s="166"/>
      <c r="G17" s="167"/>
      <c r="H17" s="168"/>
      <c r="I17" s="124">
        <f t="shared" si="3"/>
        <v>0</v>
      </c>
      <c r="K17" s="169"/>
      <c r="L17" s="170"/>
      <c r="M17" s="125">
        <f t="shared" si="5"/>
        <v>0</v>
      </c>
      <c r="N17" s="151" t="b">
        <v>0</v>
      </c>
      <c r="P17" s="74">
        <f t="shared" si="4"/>
        <v>0</v>
      </c>
      <c r="R17" s="171"/>
    </row>
    <row r="18" spans="2:18" s="5" customFormat="1" ht="25.35" customHeight="1" thickTop="1" thickBot="1">
      <c r="B18" s="46" t="b">
        <v>1</v>
      </c>
      <c r="C18" s="88"/>
      <c r="D18" s="175"/>
      <c r="F18" s="166"/>
      <c r="G18" s="167"/>
      <c r="H18" s="168"/>
      <c r="I18" s="124">
        <f t="shared" si="3"/>
        <v>0</v>
      </c>
      <c r="K18" s="169"/>
      <c r="L18" s="170"/>
      <c r="M18" s="125">
        <f t="shared" si="5"/>
        <v>0</v>
      </c>
      <c r="N18" s="151" t="b">
        <v>0</v>
      </c>
      <c r="P18" s="74">
        <f t="shared" si="4"/>
        <v>0</v>
      </c>
      <c r="R18" s="171"/>
    </row>
    <row r="19" spans="2:18" s="5" customFormat="1" ht="25.35" customHeight="1" thickTop="1" thickBot="1">
      <c r="B19" s="46" t="b">
        <v>1</v>
      </c>
      <c r="C19" s="89"/>
      <c r="D19" s="176"/>
      <c r="F19" s="166"/>
      <c r="G19" s="167"/>
      <c r="H19" s="168"/>
      <c r="I19" s="124">
        <f t="shared" si="3"/>
        <v>0</v>
      </c>
      <c r="K19" s="169"/>
      <c r="L19" s="170"/>
      <c r="M19" s="125">
        <f t="shared" si="5"/>
        <v>0</v>
      </c>
      <c r="N19" s="151" t="b">
        <v>0</v>
      </c>
      <c r="P19" s="74">
        <f t="shared" si="4"/>
        <v>0</v>
      </c>
      <c r="R19" s="171"/>
    </row>
    <row r="20" spans="2:18" s="5" customFormat="1" ht="25.35" customHeight="1" thickTop="1" thickBot="1">
      <c r="B20" s="46" t="b">
        <v>1</v>
      </c>
      <c r="C20" s="89"/>
      <c r="D20" s="176"/>
      <c r="F20" s="166"/>
      <c r="G20" s="167"/>
      <c r="H20" s="168"/>
      <c r="I20" s="124">
        <f t="shared" si="3"/>
        <v>0</v>
      </c>
      <c r="K20" s="169"/>
      <c r="L20" s="170"/>
      <c r="M20" s="125">
        <f t="shared" si="5"/>
        <v>0</v>
      </c>
      <c r="N20" s="151" t="b">
        <v>0</v>
      </c>
      <c r="P20" s="74">
        <f t="shared" si="4"/>
        <v>0</v>
      </c>
      <c r="R20" s="171"/>
    </row>
    <row r="21" spans="2:18" s="5" customFormat="1" ht="25.35" customHeight="1" thickTop="1" thickBot="1">
      <c r="B21" s="46" t="b">
        <v>1</v>
      </c>
      <c r="C21" s="89"/>
      <c r="D21" s="176"/>
      <c r="F21" s="166"/>
      <c r="G21" s="167"/>
      <c r="H21" s="168"/>
      <c r="I21" s="124">
        <f t="shared" si="3"/>
        <v>0</v>
      </c>
      <c r="K21" s="169"/>
      <c r="L21" s="170"/>
      <c r="M21" s="125">
        <f t="shared" si="5"/>
        <v>0</v>
      </c>
      <c r="N21" s="151" t="b">
        <v>0</v>
      </c>
      <c r="P21" s="74">
        <f t="shared" si="4"/>
        <v>0</v>
      </c>
      <c r="R21" s="171"/>
    </row>
    <row r="22" spans="2:18" s="5" customFormat="1" ht="25.35" customHeight="1" thickTop="1" thickBot="1">
      <c r="B22" s="46" t="b">
        <v>1</v>
      </c>
      <c r="C22" s="404" t="s">
        <v>260</v>
      </c>
      <c r="D22" s="405"/>
      <c r="F22" s="166"/>
      <c r="G22" s="167"/>
      <c r="H22" s="168"/>
      <c r="I22" s="124">
        <f t="shared" si="3"/>
        <v>0</v>
      </c>
      <c r="K22" s="169"/>
      <c r="L22" s="170"/>
      <c r="M22" s="125">
        <f t="shared" si="5"/>
        <v>0</v>
      </c>
      <c r="N22" s="151" t="b">
        <v>0</v>
      </c>
      <c r="P22" s="74">
        <f t="shared" si="4"/>
        <v>0</v>
      </c>
      <c r="R22" s="171"/>
    </row>
    <row r="23" spans="2:18" s="5" customFormat="1" ht="25.35" customHeight="1" thickTop="1" thickBot="1">
      <c r="B23" s="46" t="b">
        <v>1</v>
      </c>
      <c r="C23" s="404" t="s">
        <v>260</v>
      </c>
      <c r="D23" s="405"/>
      <c r="F23" s="166"/>
      <c r="G23" s="167"/>
      <c r="H23" s="168"/>
      <c r="I23" s="124">
        <f t="shared" si="3"/>
        <v>0</v>
      </c>
      <c r="K23" s="169"/>
      <c r="L23" s="170"/>
      <c r="M23" s="125">
        <f t="shared" si="5"/>
        <v>0</v>
      </c>
      <c r="N23" s="151" t="b">
        <v>0</v>
      </c>
      <c r="P23" s="74">
        <f t="shared" si="4"/>
        <v>0</v>
      </c>
      <c r="R23" s="171"/>
    </row>
    <row r="24" spans="2:18" s="5" customFormat="1" ht="25.35" customHeight="1" thickTop="1" thickBot="1">
      <c r="B24" s="46" t="b">
        <v>1</v>
      </c>
      <c r="C24" s="404" t="s">
        <v>260</v>
      </c>
      <c r="D24" s="405"/>
      <c r="F24" s="166"/>
      <c r="G24" s="167"/>
      <c r="H24" s="168"/>
      <c r="I24" s="124">
        <f t="shared" si="3"/>
        <v>0</v>
      </c>
      <c r="K24" s="169"/>
      <c r="L24" s="170"/>
      <c r="M24" s="125">
        <f t="shared" si="5"/>
        <v>0</v>
      </c>
      <c r="N24" s="151" t="b">
        <v>0</v>
      </c>
      <c r="P24" s="74">
        <f t="shared" si="4"/>
        <v>0</v>
      </c>
      <c r="R24" s="171"/>
    </row>
    <row r="25" spans="2:18" s="5" customFormat="1" ht="25.35" customHeight="1" thickTop="1" thickBot="1">
      <c r="B25" s="46" t="b">
        <v>1</v>
      </c>
      <c r="C25" s="404" t="s">
        <v>260</v>
      </c>
      <c r="D25" s="405"/>
      <c r="F25" s="166"/>
      <c r="G25" s="167"/>
      <c r="H25" s="168"/>
      <c r="I25" s="124">
        <f t="shared" si="3"/>
        <v>0</v>
      </c>
      <c r="K25" s="169"/>
      <c r="L25" s="170"/>
      <c r="M25" s="125">
        <f t="shared" si="5"/>
        <v>0</v>
      </c>
      <c r="N25" s="151" t="b">
        <v>0</v>
      </c>
      <c r="P25" s="74">
        <f t="shared" si="4"/>
        <v>0</v>
      </c>
      <c r="R25" s="171"/>
    </row>
    <row r="26" spans="2:18" s="5" customFormat="1" ht="25.35" customHeight="1" thickTop="1" thickBot="1">
      <c r="B26" s="46" t="b">
        <v>1</v>
      </c>
      <c r="C26" s="404" t="s">
        <v>260</v>
      </c>
      <c r="D26" s="405"/>
      <c r="F26" s="166"/>
      <c r="G26" s="167"/>
      <c r="H26" s="168"/>
      <c r="I26" s="125">
        <f t="shared" si="3"/>
        <v>0</v>
      </c>
      <c r="K26" s="169"/>
      <c r="L26" s="170"/>
      <c r="M26" s="125">
        <f t="shared" si="5"/>
        <v>0</v>
      </c>
      <c r="N26" s="151" t="b">
        <v>0</v>
      </c>
      <c r="P26" s="74">
        <f t="shared" si="4"/>
        <v>0</v>
      </c>
      <c r="R26" s="171"/>
    </row>
    <row r="27" spans="2:18" s="5" customFormat="1" ht="5.25" customHeight="1" thickTop="1" thickBot="1">
      <c r="P27" s="8"/>
    </row>
    <row r="28" spans="2:18" s="9" customFormat="1" ht="25.15" customHeight="1" thickTop="1" thickBot="1">
      <c r="B28" s="432" t="s">
        <v>261</v>
      </c>
      <c r="C28" s="432"/>
      <c r="D28" s="432"/>
      <c r="E28" s="155"/>
      <c r="F28" s="435" t="s">
        <v>262</v>
      </c>
      <c r="G28" s="435"/>
      <c r="H28" s="435"/>
      <c r="I28" s="158">
        <f>SUMIFS(I$12:I$26,$B$12:$B$26,TRUE)</f>
        <v>7000</v>
      </c>
      <c r="J28" s="159"/>
      <c r="K28" s="435" t="s">
        <v>263</v>
      </c>
      <c r="L28" s="436"/>
      <c r="M28" s="437">
        <f>SUM(M29:N30)</f>
        <v>1050</v>
      </c>
      <c r="N28" s="438"/>
      <c r="O28" s="155"/>
      <c r="P28" s="421">
        <f>I28+M28</f>
        <v>8050</v>
      </c>
    </row>
    <row r="29" spans="2:18" s="5" customFormat="1" ht="19.899999999999999" customHeight="1" thickTop="1" thickBot="1">
      <c r="B29" s="433"/>
      <c r="C29" s="433"/>
      <c r="D29" s="433"/>
      <c r="E29" s="9"/>
      <c r="F29" s="46" t="b">
        <v>0</v>
      </c>
      <c r="G29" s="160" t="str">
        <f>"AVSKRIVNING (5ÅR, "&amp;val_arsranta*100&amp;"%)"</f>
        <v>AVSKRIVNING (5ÅR, 5,5%)</v>
      </c>
      <c r="H29" s="160"/>
      <c r="I29" s="161">
        <f>IF(F29,(val_arsranta*5*SUMIFS(I$12:I$26,$B$12:$B$26,TRUE))/2,0)</f>
        <v>0</v>
      </c>
      <c r="J29" s="162"/>
      <c r="K29" s="424" t="s">
        <v>264</v>
      </c>
      <c r="L29" s="425"/>
      <c r="M29" s="426">
        <f>SUMIFS(M$12:M$26,$B$12:$B$26,TRUE,$N$12:$N$26,FALSE)</f>
        <v>1050</v>
      </c>
      <c r="N29" s="427"/>
      <c r="O29" s="9"/>
      <c r="P29" s="422"/>
    </row>
    <row r="30" spans="2:18" s="5" customFormat="1" ht="19.899999999999999" customHeight="1">
      <c r="B30" s="434"/>
      <c r="C30" s="434"/>
      <c r="D30" s="434"/>
      <c r="E30" s="156"/>
      <c r="F30" s="157" t="b">
        <v>1</v>
      </c>
      <c r="G30" s="163" t="str">
        <f>"UNDERHÅLL (4ÅR, "&amp;val_underhall_pct*100&amp;"%)"</f>
        <v>UNDERHÅLL (4ÅR, 3%)</v>
      </c>
      <c r="H30" s="163"/>
      <c r="I30" s="164">
        <f>IF(F30,(val_underhall_pct*4*SUMIFS(I$12:I$26,$B$12:$B$26,TRUE))/2,0)</f>
        <v>420</v>
      </c>
      <c r="J30" s="165"/>
      <c r="K30" s="428" t="s">
        <v>265</v>
      </c>
      <c r="L30" s="429"/>
      <c r="M30" s="430">
        <f>SUMIFS(M$12:M$26,$B$12:$B$26,TRUE,$N$12:$N$26,TRUE)*5</f>
        <v>0</v>
      </c>
      <c r="N30" s="431"/>
      <c r="O30" s="156"/>
      <c r="P30" s="423"/>
    </row>
    <row r="31" spans="2:18" s="5" customFormat="1" ht="25.35" customHeight="1">
      <c r="B31" s="4"/>
      <c r="C31" s="4"/>
      <c r="D31" s="4"/>
      <c r="E31" s="4"/>
      <c r="F31" s="4"/>
      <c r="G31" s="4"/>
      <c r="H31" s="4"/>
      <c r="I31" s="4"/>
      <c r="J31" s="4"/>
      <c r="K31" s="4"/>
      <c r="L31" s="4"/>
      <c r="M31" s="4"/>
      <c r="N31" s="4"/>
      <c r="O31" s="4"/>
      <c r="P31" s="4"/>
      <c r="R31" s="72"/>
    </row>
    <row r="32" spans="2:18" s="5" customFormat="1" ht="25.35" customHeight="1">
      <c r="B32" s="4"/>
      <c r="C32" s="4"/>
      <c r="D32" s="4"/>
      <c r="E32" s="4"/>
      <c r="F32" s="4"/>
      <c r="G32" s="4"/>
      <c r="H32" s="4"/>
      <c r="I32" s="4"/>
      <c r="J32" s="4"/>
      <c r="K32" s="4"/>
      <c r="L32" s="4"/>
      <c r="M32" s="4"/>
      <c r="N32" s="4"/>
      <c r="O32" s="4"/>
      <c r="P32" s="4"/>
      <c r="R32" s="72"/>
    </row>
    <row r="33" spans="2:17" s="5" customFormat="1" ht="9.6" customHeight="1">
      <c r="B33" s="4"/>
      <c r="C33" s="4"/>
      <c r="D33" s="4"/>
      <c r="E33" s="4"/>
      <c r="F33" s="4"/>
      <c r="G33" s="4"/>
      <c r="H33" s="4"/>
      <c r="I33" s="4"/>
      <c r="J33" s="4"/>
      <c r="K33" s="4"/>
      <c r="L33" s="4"/>
      <c r="M33" s="4"/>
      <c r="N33" s="4"/>
      <c r="O33" s="4"/>
      <c r="P33" s="4"/>
    </row>
    <row r="34" spans="2:17" ht="29.25" customHeight="1">
      <c r="Q34" s="9"/>
    </row>
    <row r="35" spans="2:17" ht="25.35" customHeight="1"/>
    <row r="36" spans="2:17" ht="25.35" customHeight="1"/>
    <row r="37" spans="2:17" ht="25.35" customHeight="1"/>
    <row r="38" spans="2:17" ht="25.35" customHeight="1"/>
    <row r="39" spans="2:17" ht="25.35" customHeight="1"/>
    <row r="40" spans="2:17" ht="25.35" customHeight="1"/>
    <row r="41" spans="2:17" ht="25.35" customHeight="1"/>
    <row r="42" spans="2:17" ht="25.35" customHeight="1"/>
    <row r="43" spans="2:17" ht="25.35" customHeight="1"/>
    <row r="44" spans="2:17" ht="25.35" customHeight="1"/>
    <row r="45" spans="2:17" ht="25.35" customHeight="1"/>
    <row r="46" spans="2:17" ht="25.35" customHeight="1"/>
    <row r="47" spans="2:17" ht="25.35" customHeight="1"/>
    <row r="48" spans="2:17" ht="25.35" customHeight="1"/>
    <row r="49" ht="25.35" customHeight="1"/>
    <row r="50" ht="25.35" customHeight="1"/>
    <row r="51" ht="25.35" customHeight="1"/>
    <row r="52" ht="25.35" customHeight="1"/>
    <row r="53" ht="25.35" customHeight="1"/>
    <row r="54" ht="25.35" customHeight="1"/>
    <row r="55" ht="25.35" customHeight="1"/>
    <row r="56" ht="25.35" customHeight="1"/>
    <row r="57" ht="25.35" customHeight="1"/>
    <row r="58" ht="25.35" customHeight="1"/>
    <row r="59" ht="25.35" customHeight="1"/>
    <row r="60" ht="25.35" customHeight="1"/>
    <row r="61" ht="25.35" customHeight="1"/>
    <row r="62" ht="25.35" customHeight="1"/>
    <row r="63" ht="25.35" customHeight="1"/>
    <row r="64" ht="25.35" customHeight="1"/>
    <row r="65" ht="25.35" customHeight="1"/>
    <row r="66" ht="25.35" customHeight="1"/>
    <row r="67" ht="25.35" customHeight="1"/>
    <row r="68" ht="25.35" customHeight="1"/>
    <row r="69" ht="25.35" customHeight="1"/>
    <row r="70" ht="25.35" customHeight="1"/>
    <row r="71" ht="25.35" customHeight="1"/>
    <row r="72" ht="25.35" customHeight="1"/>
    <row r="73" ht="25.35" customHeight="1"/>
    <row r="74" ht="25.35" customHeight="1"/>
    <row r="75" ht="25.35" customHeight="1"/>
    <row r="76" ht="25.35" customHeight="1"/>
    <row r="77" ht="25.35" customHeight="1"/>
    <row r="78" ht="25.35" customHeight="1"/>
    <row r="79" ht="25.35" customHeight="1"/>
    <row r="80" ht="25.35" customHeight="1"/>
    <row r="81" ht="25.35" customHeight="1"/>
    <row r="82" ht="25.35" customHeight="1"/>
    <row r="83" ht="25.35" customHeight="1"/>
    <row r="84" ht="25.35" customHeight="1"/>
    <row r="85" ht="25.35" customHeight="1"/>
    <row r="86" ht="25.35" customHeight="1"/>
    <row r="87" ht="25.35" customHeight="1"/>
    <row r="88" ht="25.35" customHeight="1"/>
    <row r="89" ht="25.35" customHeight="1"/>
    <row r="90" ht="25.35" customHeight="1"/>
    <row r="91" ht="25.35" customHeight="1"/>
  </sheetData>
  <sheetProtection sheet="1" objects="1" scenarios="1"/>
  <dataConsolidate/>
  <mergeCells count="22">
    <mergeCell ref="F28:H28"/>
    <mergeCell ref="K28:L28"/>
    <mergeCell ref="M28:N28"/>
    <mergeCell ref="P28:P30"/>
    <mergeCell ref="K29:L29"/>
    <mergeCell ref="M29:N29"/>
    <mergeCell ref="K30:L30"/>
    <mergeCell ref="M30:N30"/>
    <mergeCell ref="B28:D30"/>
    <mergeCell ref="C22:D22"/>
    <mergeCell ref="C23:D23"/>
    <mergeCell ref="C24:D24"/>
    <mergeCell ref="C25:D25"/>
    <mergeCell ref="C26:D26"/>
    <mergeCell ref="P8:P9"/>
    <mergeCell ref="R8:R9"/>
    <mergeCell ref="K5:M5"/>
    <mergeCell ref="B6:I6"/>
    <mergeCell ref="K6:M6"/>
    <mergeCell ref="B8:C8"/>
    <mergeCell ref="F8:I8"/>
    <mergeCell ref="K8:N8"/>
  </mergeCells>
  <conditionalFormatting sqref="B12:B26">
    <cfRule type="expression" dxfId="17" priority="7" stopIfTrue="1">
      <formula>$B12=FALSE</formula>
    </cfRule>
  </conditionalFormatting>
  <conditionalFormatting sqref="C22:C26">
    <cfRule type="expression" dxfId="16" priority="5">
      <formula>$B22=FALSE</formula>
    </cfRule>
  </conditionalFormatting>
  <conditionalFormatting sqref="C12:D21">
    <cfRule type="expression" dxfId="15" priority="3">
      <formula>$B12=FALSE</formula>
    </cfRule>
  </conditionalFormatting>
  <conditionalFormatting sqref="F29:F30">
    <cfRule type="expression" dxfId="14" priority="14" stopIfTrue="1">
      <formula>$F29=FALSE</formula>
    </cfRule>
  </conditionalFormatting>
  <conditionalFormatting sqref="F12:H26">
    <cfRule type="expression" dxfId="13" priority="4">
      <formula>$B12=FALSE</formula>
    </cfRule>
  </conditionalFormatting>
  <conditionalFormatting sqref="F14:L26">
    <cfRule type="expression" dxfId="12" priority="6">
      <formula>$B14=FALSE</formula>
    </cfRule>
  </conditionalFormatting>
  <conditionalFormatting sqref="G29:I30">
    <cfRule type="expression" dxfId="11" priority="15">
      <formula>$F29=FALSE</formula>
    </cfRule>
  </conditionalFormatting>
  <conditionalFormatting sqref="I12:L13">
    <cfRule type="expression" dxfId="10" priority="2">
      <formula>$B12=FALSE</formula>
    </cfRule>
  </conditionalFormatting>
  <conditionalFormatting sqref="M12:P26">
    <cfRule type="expression" dxfId="9" priority="1">
      <formula>$B12=FALSE</formula>
    </cfRule>
  </conditionalFormatting>
  <conditionalFormatting sqref="R12:R26">
    <cfRule type="expression" dxfId="8" priority="12">
      <formula>$B12=FALSE</formula>
    </cfRule>
  </conditionalFormatting>
  <conditionalFormatting sqref="R31:R32">
    <cfRule type="expression" dxfId="7" priority="18">
      <formula>$H31=FALSE</formula>
    </cfRule>
  </conditionalFormatting>
  <dataValidations count="1">
    <dataValidation type="list" errorStyle="information" allowBlank="1" showInputMessage="1" sqref="G12:G27" xr:uid="{2F6CFF91-9E5C-4C0E-91B5-714F30C77B83}">
      <formula1>lista_enheter</formula1>
    </dataValidation>
  </dataValidations>
  <hyperlinks>
    <hyperlink ref="B2" location="FRÅGEFORMULÄR!B2" display="TILLBAKA" xr:uid="{0241E95F-8782-4207-B4C9-38F35D454840}"/>
  </hyperlinks>
  <printOptions horizontalCentered="1"/>
  <pageMargins left="0.23622047244094491" right="0.23622047244094491" top="0.74803149606299213" bottom="0.74803149606299213" header="0.31496062992125984" footer="0.31496062992125984"/>
  <pageSetup scale="56"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B5F71-54F5-470A-9C91-BDF6F35FBC9C}">
  <sheetPr codeName="Sheet18">
    <tabColor theme="7" tint="-0.499984740745262"/>
    <pageSetUpPr autoPageBreaks="0" fitToPage="1"/>
  </sheetPr>
  <dimension ref="A1:R91"/>
  <sheetViews>
    <sheetView showGridLines="0" showRowColHeaders="0" zoomScaleNormal="100" workbookViewId="0">
      <pane ySplit="10" topLeftCell="A11" activePane="bottomLeft" state="frozen"/>
      <selection activeCell="M31" sqref="M31"/>
      <selection pane="bottomLeft" activeCell="C12" sqref="C12:D12"/>
    </sheetView>
  </sheetViews>
  <sheetFormatPr defaultColWidth="9.140625" defaultRowHeight="15"/>
  <cols>
    <col min="1" max="1" width="6.7109375" style="4" customWidth="1"/>
    <col min="2" max="2" width="7.28515625" style="4" customWidth="1"/>
    <col min="3" max="3" width="21.28515625" style="4" customWidth="1"/>
    <col min="4" max="4" width="23.42578125" style="4" customWidth="1"/>
    <col min="5" max="5" width="1" style="4" customWidth="1"/>
    <col min="6" max="6" width="7.28515625" style="4" customWidth="1"/>
    <col min="7" max="7" width="6.42578125" style="4" customWidth="1"/>
    <col min="8" max="8" width="15.28515625" style="4" customWidth="1"/>
    <col min="9" max="9" width="14.140625" style="4" customWidth="1"/>
    <col min="10" max="10" width="1.140625" style="4" customWidth="1"/>
    <col min="11" max="11" width="10.5703125" style="4" customWidth="1"/>
    <col min="12" max="12" width="12.7109375" style="4" customWidth="1"/>
    <col min="13" max="13" width="12.140625" style="4" customWidth="1"/>
    <col min="14" max="14" width="6" style="4" customWidth="1"/>
    <col min="15" max="15" width="1.42578125" style="4" customWidth="1"/>
    <col min="16" max="16" width="17.140625" style="4" customWidth="1"/>
    <col min="17" max="17" width="1.140625" style="4" customWidth="1"/>
    <col min="18" max="18" width="46.42578125" style="4" customWidth="1"/>
    <col min="19" max="16384" width="9.140625" style="4"/>
  </cols>
  <sheetData>
    <row r="1" spans="1:18" s="68" customFormat="1" ht="33.6" customHeight="1">
      <c r="A1" s="150" t="s">
        <v>360</v>
      </c>
      <c r="B1" s="38" t="s">
        <v>88</v>
      </c>
      <c r="C1" s="40"/>
      <c r="D1" s="40"/>
      <c r="E1" s="39"/>
      <c r="F1" s="117"/>
      <c r="G1" s="39"/>
      <c r="H1" s="39"/>
      <c r="I1" s="39"/>
      <c r="J1" s="39"/>
      <c r="K1" s="39"/>
      <c r="L1" s="39"/>
      <c r="M1" s="39"/>
      <c r="N1" s="39"/>
      <c r="O1" s="39"/>
      <c r="P1" s="40"/>
      <c r="Q1" s="40"/>
      <c r="R1" s="40"/>
    </row>
    <row r="2" spans="1:18" s="69" customFormat="1" ht="15.75" customHeight="1">
      <c r="A2" s="121"/>
      <c r="B2" s="70" t="s">
        <v>67</v>
      </c>
      <c r="C2" s="118"/>
      <c r="D2" s="118"/>
      <c r="E2" s="119"/>
      <c r="F2" s="120"/>
      <c r="G2" s="119"/>
      <c r="H2" s="119"/>
      <c r="I2" s="119"/>
      <c r="J2" s="119"/>
      <c r="K2" s="119"/>
      <c r="L2" s="119"/>
      <c r="M2" s="119"/>
      <c r="N2" s="119"/>
      <c r="O2" s="119"/>
      <c r="P2" s="121"/>
      <c r="Q2" s="121"/>
      <c r="R2" s="121"/>
    </row>
    <row r="3" spans="1:18" s="41" customFormat="1" ht="4.5" customHeight="1"/>
    <row r="4" spans="1:18" ht="12.75" customHeight="1"/>
    <row r="5" spans="1:18" s="33" customFormat="1" ht="15.6" customHeight="1">
      <c r="B5" s="34" t="s">
        <v>243</v>
      </c>
      <c r="K5" s="407" t="s">
        <v>244</v>
      </c>
      <c r="L5" s="407"/>
      <c r="M5" s="407"/>
      <c r="N5" s="35"/>
      <c r="O5" s="35"/>
      <c r="P5" s="35" t="s">
        <v>245</v>
      </c>
    </row>
    <row r="6" spans="1:18" ht="29.1" customHeight="1">
      <c r="B6" s="408" t="s">
        <v>240</v>
      </c>
      <c r="C6" s="408"/>
      <c r="D6" s="408"/>
      <c r="E6" s="408"/>
      <c r="F6" s="408"/>
      <c r="G6" s="408"/>
      <c r="H6" s="408"/>
      <c r="I6" s="408"/>
      <c r="K6" s="409"/>
      <c r="L6" s="409"/>
      <c r="M6" s="409"/>
      <c r="N6" s="153"/>
      <c r="O6" s="2"/>
      <c r="P6" s="45"/>
    </row>
    <row r="7" spans="1:18" ht="10.35" customHeight="1" thickBot="1"/>
    <row r="8" spans="1:18" s="10" customFormat="1" ht="24.75" customHeight="1" thickTop="1">
      <c r="B8" s="410" t="s">
        <v>43</v>
      </c>
      <c r="C8" s="411"/>
      <c r="D8" s="83"/>
      <c r="E8" s="71"/>
      <c r="F8" s="412" t="s">
        <v>58</v>
      </c>
      <c r="G8" s="413"/>
      <c r="H8" s="413"/>
      <c r="I8" s="414"/>
      <c r="J8" s="71"/>
      <c r="K8" s="415" t="s">
        <v>59</v>
      </c>
      <c r="L8" s="416"/>
      <c r="M8" s="416"/>
      <c r="N8" s="417"/>
      <c r="O8" s="71"/>
      <c r="P8" s="418" t="s">
        <v>247</v>
      </c>
      <c r="Q8" s="71"/>
      <c r="R8" s="420" t="s">
        <v>248</v>
      </c>
    </row>
    <row r="9" spans="1:18" s="36" customFormat="1" ht="14.85" customHeight="1">
      <c r="B9" s="42" t="s">
        <v>249</v>
      </c>
      <c r="C9" s="85" t="s">
        <v>250</v>
      </c>
      <c r="D9" s="85" t="s">
        <v>251</v>
      </c>
      <c r="E9" s="37"/>
      <c r="F9" s="42" t="s">
        <v>252</v>
      </c>
      <c r="G9" s="43" t="s">
        <v>253</v>
      </c>
      <c r="H9" s="43" t="s">
        <v>254</v>
      </c>
      <c r="I9" s="44" t="s">
        <v>255</v>
      </c>
      <c r="J9" s="37"/>
      <c r="K9" s="42" t="s">
        <v>256</v>
      </c>
      <c r="L9" s="43" t="s">
        <v>257</v>
      </c>
      <c r="M9" s="43" t="s">
        <v>255</v>
      </c>
      <c r="N9" s="44" t="s">
        <v>258</v>
      </c>
      <c r="O9" s="37"/>
      <c r="P9" s="419"/>
      <c r="R9" s="420"/>
    </row>
    <row r="10" spans="1:18" s="6" customFormat="1" ht="4.5" customHeight="1">
      <c r="B10" s="122"/>
      <c r="C10" s="123"/>
      <c r="D10" s="123"/>
      <c r="E10" s="5"/>
      <c r="F10" s="122"/>
      <c r="G10" s="122"/>
      <c r="H10" s="122"/>
      <c r="I10" s="122"/>
      <c r="K10" s="122"/>
      <c r="L10" s="122"/>
      <c r="M10" s="122"/>
      <c r="N10" s="122"/>
      <c r="P10" s="122"/>
      <c r="R10" s="4"/>
    </row>
    <row r="11" spans="1:18" s="5" customFormat="1" ht="9.75" customHeight="1" thickBot="1">
      <c r="B11" s="7"/>
    </row>
    <row r="12" spans="1:18" s="5" customFormat="1" ht="25.35" customHeight="1" thickTop="1" thickBot="1">
      <c r="B12" s="46" t="b">
        <v>1</v>
      </c>
      <c r="C12" s="404" t="s">
        <v>260</v>
      </c>
      <c r="D12" s="405"/>
      <c r="F12" s="145"/>
      <c r="G12" s="146"/>
      <c r="H12" s="147"/>
      <c r="I12" s="124">
        <f t="shared" ref="I12:I26" si="0">(F12*H12)</f>
        <v>0</v>
      </c>
      <c r="K12" s="149"/>
      <c r="L12" s="144"/>
      <c r="M12" s="124">
        <f>K12*L12</f>
        <v>0</v>
      </c>
      <c r="N12" s="151" t="b">
        <v>0</v>
      </c>
      <c r="P12" s="74">
        <f t="shared" ref="P12:P26" si="1">I12+M12</f>
        <v>0</v>
      </c>
      <c r="R12" s="171"/>
    </row>
    <row r="13" spans="1:18" s="5" customFormat="1" ht="25.35" customHeight="1" thickTop="1" thickBot="1">
      <c r="B13" s="46" t="b">
        <v>1</v>
      </c>
      <c r="C13" s="404" t="s">
        <v>260</v>
      </c>
      <c r="D13" s="405"/>
      <c r="F13" s="145"/>
      <c r="G13" s="146"/>
      <c r="H13" s="147"/>
      <c r="I13" s="124">
        <f t="shared" si="0"/>
        <v>0</v>
      </c>
      <c r="K13" s="149"/>
      <c r="L13" s="144"/>
      <c r="M13" s="124">
        <f>K13*L13</f>
        <v>0</v>
      </c>
      <c r="N13" s="151" t="b">
        <v>0</v>
      </c>
      <c r="P13" s="74">
        <f t="shared" si="1"/>
        <v>0</v>
      </c>
      <c r="R13" s="171"/>
    </row>
    <row r="14" spans="1:18" s="5" customFormat="1" ht="25.35" customHeight="1" thickTop="1" thickBot="1">
      <c r="B14" s="46" t="b">
        <v>1</v>
      </c>
      <c r="C14" s="404" t="s">
        <v>260</v>
      </c>
      <c r="D14" s="405"/>
      <c r="F14" s="145"/>
      <c r="G14" s="146"/>
      <c r="H14" s="147"/>
      <c r="I14" s="124">
        <f t="shared" si="0"/>
        <v>0</v>
      </c>
      <c r="K14" s="149"/>
      <c r="L14" s="144"/>
      <c r="M14" s="124">
        <f>K14*L14</f>
        <v>0</v>
      </c>
      <c r="N14" s="151" t="b">
        <v>0</v>
      </c>
      <c r="P14" s="74">
        <f t="shared" si="1"/>
        <v>0</v>
      </c>
      <c r="R14" s="171"/>
    </row>
    <row r="15" spans="1:18" s="5" customFormat="1" ht="25.35" customHeight="1" thickTop="1" thickBot="1">
      <c r="B15" s="46" t="b">
        <v>1</v>
      </c>
      <c r="C15" s="404" t="s">
        <v>260</v>
      </c>
      <c r="D15" s="405"/>
      <c r="F15" s="145"/>
      <c r="G15" s="146"/>
      <c r="H15" s="147"/>
      <c r="I15" s="124">
        <f t="shared" si="0"/>
        <v>0</v>
      </c>
      <c r="K15" s="149"/>
      <c r="L15" s="144"/>
      <c r="M15" s="124">
        <f t="shared" ref="M15:M26" si="2">L15*K15</f>
        <v>0</v>
      </c>
      <c r="N15" s="151" t="b">
        <v>0</v>
      </c>
      <c r="P15" s="74">
        <f t="shared" si="1"/>
        <v>0</v>
      </c>
      <c r="R15" s="171"/>
    </row>
    <row r="16" spans="1:18" s="5" customFormat="1" ht="25.35" customHeight="1" thickTop="1" thickBot="1">
      <c r="B16" s="46" t="b">
        <v>1</v>
      </c>
      <c r="C16" s="404" t="s">
        <v>260</v>
      </c>
      <c r="D16" s="405"/>
      <c r="F16" s="145"/>
      <c r="G16" s="146"/>
      <c r="H16" s="147"/>
      <c r="I16" s="124">
        <f t="shared" si="0"/>
        <v>0</v>
      </c>
      <c r="K16" s="149"/>
      <c r="L16" s="144"/>
      <c r="M16" s="124">
        <f t="shared" si="2"/>
        <v>0</v>
      </c>
      <c r="N16" s="151" t="b">
        <v>0</v>
      </c>
      <c r="P16" s="74">
        <f t="shared" si="1"/>
        <v>0</v>
      </c>
      <c r="R16" s="171"/>
    </row>
    <row r="17" spans="2:18" s="5" customFormat="1" ht="25.35" customHeight="1" thickTop="1" thickBot="1">
      <c r="B17" s="46" t="b">
        <v>1</v>
      </c>
      <c r="C17" s="404" t="s">
        <v>260</v>
      </c>
      <c r="D17" s="405"/>
      <c r="F17" s="145"/>
      <c r="G17" s="146"/>
      <c r="H17" s="147"/>
      <c r="I17" s="124">
        <f t="shared" si="0"/>
        <v>0</v>
      </c>
      <c r="K17" s="149"/>
      <c r="L17" s="144"/>
      <c r="M17" s="124">
        <f t="shared" si="2"/>
        <v>0</v>
      </c>
      <c r="N17" s="151" t="b">
        <v>0</v>
      </c>
      <c r="P17" s="74">
        <f t="shared" si="1"/>
        <v>0</v>
      </c>
      <c r="R17" s="171"/>
    </row>
    <row r="18" spans="2:18" s="5" customFormat="1" ht="25.35" customHeight="1" thickTop="1" thickBot="1">
      <c r="B18" s="46" t="b">
        <v>1</v>
      </c>
      <c r="C18" s="404" t="s">
        <v>260</v>
      </c>
      <c r="D18" s="405"/>
      <c r="F18" s="145"/>
      <c r="G18" s="146"/>
      <c r="H18" s="147"/>
      <c r="I18" s="124">
        <f t="shared" si="0"/>
        <v>0</v>
      </c>
      <c r="K18" s="149"/>
      <c r="L18" s="144"/>
      <c r="M18" s="124">
        <f t="shared" si="2"/>
        <v>0</v>
      </c>
      <c r="N18" s="151" t="b">
        <v>0</v>
      </c>
      <c r="P18" s="74">
        <f t="shared" si="1"/>
        <v>0</v>
      </c>
      <c r="R18" s="171"/>
    </row>
    <row r="19" spans="2:18" s="5" customFormat="1" ht="25.35" customHeight="1" thickTop="1" thickBot="1">
      <c r="B19" s="46" t="b">
        <v>1</v>
      </c>
      <c r="C19" s="404" t="s">
        <v>260</v>
      </c>
      <c r="D19" s="405"/>
      <c r="F19" s="145"/>
      <c r="G19" s="146"/>
      <c r="H19" s="147"/>
      <c r="I19" s="124">
        <f t="shared" si="0"/>
        <v>0</v>
      </c>
      <c r="K19" s="149"/>
      <c r="L19" s="144"/>
      <c r="M19" s="124">
        <f t="shared" si="2"/>
        <v>0</v>
      </c>
      <c r="N19" s="151" t="b">
        <v>0</v>
      </c>
      <c r="P19" s="74">
        <f t="shared" si="1"/>
        <v>0</v>
      </c>
      <c r="R19" s="171"/>
    </row>
    <row r="20" spans="2:18" s="5" customFormat="1" ht="25.35" customHeight="1" thickTop="1" thickBot="1">
      <c r="B20" s="46" t="b">
        <v>1</v>
      </c>
      <c r="C20" s="404" t="s">
        <v>260</v>
      </c>
      <c r="D20" s="405"/>
      <c r="F20" s="145"/>
      <c r="G20" s="146"/>
      <c r="H20" s="147"/>
      <c r="I20" s="124">
        <f t="shared" si="0"/>
        <v>0</v>
      </c>
      <c r="K20" s="149"/>
      <c r="L20" s="144"/>
      <c r="M20" s="124">
        <f t="shared" si="2"/>
        <v>0</v>
      </c>
      <c r="N20" s="151" t="b">
        <v>0</v>
      </c>
      <c r="P20" s="74">
        <f t="shared" si="1"/>
        <v>0</v>
      </c>
      <c r="R20" s="171"/>
    </row>
    <row r="21" spans="2:18" s="5" customFormat="1" ht="25.35" customHeight="1" thickTop="1" thickBot="1">
      <c r="B21" s="46" t="b">
        <v>1</v>
      </c>
      <c r="C21" s="404" t="s">
        <v>260</v>
      </c>
      <c r="D21" s="405"/>
      <c r="F21" s="145"/>
      <c r="G21" s="146"/>
      <c r="H21" s="147"/>
      <c r="I21" s="124">
        <f t="shared" si="0"/>
        <v>0</v>
      </c>
      <c r="K21" s="149"/>
      <c r="L21" s="144"/>
      <c r="M21" s="124">
        <f t="shared" si="2"/>
        <v>0</v>
      </c>
      <c r="N21" s="151" t="b">
        <v>0</v>
      </c>
      <c r="P21" s="74">
        <f t="shared" si="1"/>
        <v>0</v>
      </c>
      <c r="R21" s="171"/>
    </row>
    <row r="22" spans="2:18" s="5" customFormat="1" ht="25.35" customHeight="1" thickTop="1" thickBot="1">
      <c r="B22" s="46" t="b">
        <v>1</v>
      </c>
      <c r="C22" s="404" t="s">
        <v>260</v>
      </c>
      <c r="D22" s="405"/>
      <c r="F22" s="145"/>
      <c r="G22" s="146"/>
      <c r="H22" s="147"/>
      <c r="I22" s="124">
        <f t="shared" si="0"/>
        <v>0</v>
      </c>
      <c r="K22" s="149"/>
      <c r="L22" s="144"/>
      <c r="M22" s="124">
        <f t="shared" si="2"/>
        <v>0</v>
      </c>
      <c r="N22" s="151" t="b">
        <v>0</v>
      </c>
      <c r="P22" s="74">
        <f t="shared" si="1"/>
        <v>0</v>
      </c>
      <c r="R22" s="171"/>
    </row>
    <row r="23" spans="2:18" s="5" customFormat="1" ht="25.35" customHeight="1" thickTop="1" thickBot="1">
      <c r="B23" s="46" t="b">
        <v>1</v>
      </c>
      <c r="C23" s="404" t="s">
        <v>260</v>
      </c>
      <c r="D23" s="405"/>
      <c r="F23" s="145"/>
      <c r="G23" s="146"/>
      <c r="H23" s="147"/>
      <c r="I23" s="124">
        <f t="shared" si="0"/>
        <v>0</v>
      </c>
      <c r="K23" s="149"/>
      <c r="L23" s="144"/>
      <c r="M23" s="124">
        <f t="shared" si="2"/>
        <v>0</v>
      </c>
      <c r="N23" s="151" t="b">
        <v>0</v>
      </c>
      <c r="P23" s="74">
        <f t="shared" si="1"/>
        <v>0</v>
      </c>
      <c r="R23" s="171"/>
    </row>
    <row r="24" spans="2:18" s="5" customFormat="1" ht="25.35" customHeight="1" thickTop="1" thickBot="1">
      <c r="B24" s="46" t="b">
        <v>1</v>
      </c>
      <c r="C24" s="404" t="s">
        <v>260</v>
      </c>
      <c r="D24" s="405"/>
      <c r="F24" s="145"/>
      <c r="G24" s="146"/>
      <c r="H24" s="148"/>
      <c r="I24" s="125">
        <f t="shared" si="0"/>
        <v>0</v>
      </c>
      <c r="K24" s="149"/>
      <c r="L24" s="144"/>
      <c r="M24" s="125">
        <f t="shared" si="2"/>
        <v>0</v>
      </c>
      <c r="N24" s="151" t="b">
        <v>0</v>
      </c>
      <c r="P24" s="74">
        <f t="shared" si="1"/>
        <v>0</v>
      </c>
      <c r="R24" s="171"/>
    </row>
    <row r="25" spans="2:18" s="5" customFormat="1" ht="25.35" customHeight="1" thickTop="1" thickBot="1">
      <c r="B25" s="46" t="b">
        <v>1</v>
      </c>
      <c r="C25" s="404" t="s">
        <v>260</v>
      </c>
      <c r="D25" s="405"/>
      <c r="F25" s="145"/>
      <c r="G25" s="146"/>
      <c r="H25" s="148"/>
      <c r="I25" s="125">
        <f t="shared" ref="I25" si="3">(F25*H25)</f>
        <v>0</v>
      </c>
      <c r="K25" s="149"/>
      <c r="L25" s="144"/>
      <c r="M25" s="125">
        <f t="shared" ref="M25" si="4">L25*K25</f>
        <v>0</v>
      </c>
      <c r="N25" s="151" t="b">
        <v>0</v>
      </c>
      <c r="P25" s="74">
        <f t="shared" si="1"/>
        <v>0</v>
      </c>
      <c r="R25" s="171"/>
    </row>
    <row r="26" spans="2:18" s="5" customFormat="1" ht="25.35" customHeight="1" thickTop="1" thickBot="1">
      <c r="B26" s="46" t="b">
        <v>1</v>
      </c>
      <c r="C26" s="404" t="s">
        <v>260</v>
      </c>
      <c r="D26" s="405"/>
      <c r="F26" s="145"/>
      <c r="G26" s="146"/>
      <c r="H26" s="148"/>
      <c r="I26" s="125">
        <f t="shared" si="0"/>
        <v>0</v>
      </c>
      <c r="K26" s="149"/>
      <c r="L26" s="144"/>
      <c r="M26" s="125">
        <f t="shared" si="2"/>
        <v>0</v>
      </c>
      <c r="N26" s="151" t="b">
        <v>0</v>
      </c>
      <c r="P26" s="74">
        <f t="shared" si="1"/>
        <v>0</v>
      </c>
      <c r="R26" s="171"/>
    </row>
    <row r="27" spans="2:18" s="5" customFormat="1" ht="5.25" customHeight="1" thickTop="1" thickBot="1">
      <c r="P27" s="8"/>
    </row>
    <row r="28" spans="2:18" s="9" customFormat="1" ht="25.15" customHeight="1" thickTop="1" thickBot="1">
      <c r="B28" s="432" t="s">
        <v>261</v>
      </c>
      <c r="C28" s="432"/>
      <c r="D28" s="432"/>
      <c r="E28" s="155"/>
      <c r="F28" s="435" t="s">
        <v>262</v>
      </c>
      <c r="G28" s="435"/>
      <c r="H28" s="435"/>
      <c r="I28" s="158">
        <f>SUMIFS(I$12:I$26,$B$12:$B$26,TRUE)</f>
        <v>0</v>
      </c>
      <c r="J28" s="159"/>
      <c r="K28" s="435" t="s">
        <v>263</v>
      </c>
      <c r="L28" s="436"/>
      <c r="M28" s="437">
        <f>SUM(M29:N30)</f>
        <v>0</v>
      </c>
      <c r="N28" s="438"/>
      <c r="O28" s="155"/>
      <c r="P28" s="421">
        <f>I28+M28</f>
        <v>0</v>
      </c>
    </row>
    <row r="29" spans="2:18" s="5" customFormat="1" ht="19.899999999999999" customHeight="1" thickTop="1" thickBot="1">
      <c r="B29" s="433"/>
      <c r="C29" s="433"/>
      <c r="D29" s="433"/>
      <c r="E29" s="9"/>
      <c r="F29" s="46" t="b">
        <v>1</v>
      </c>
      <c r="G29" s="160" t="str">
        <f>"AVSKRIVNING (5ÅR, "&amp;val_arsranta*100&amp;"%)"</f>
        <v>AVSKRIVNING (5ÅR, 5,5%)</v>
      </c>
      <c r="H29" s="160"/>
      <c r="I29" s="161">
        <f>IF(F29,(val_arsranta*5*SUMIFS(I$12:I$26,$B$12:$B$26,TRUE))/2,0)</f>
        <v>0</v>
      </c>
      <c r="J29" s="162"/>
      <c r="K29" s="424" t="s">
        <v>264</v>
      </c>
      <c r="L29" s="425"/>
      <c r="M29" s="426">
        <f>SUMIFS(M$12:M$26,$B$12:$B$26,TRUE,$N$12:$N$26,FALSE)</f>
        <v>0</v>
      </c>
      <c r="N29" s="427"/>
      <c r="O29" s="9"/>
      <c r="P29" s="422"/>
    </row>
    <row r="30" spans="2:18" s="5" customFormat="1" ht="19.899999999999999" customHeight="1">
      <c r="B30" s="434"/>
      <c r="C30" s="434"/>
      <c r="D30" s="434"/>
      <c r="E30" s="156"/>
      <c r="F30" s="157" t="b">
        <v>1</v>
      </c>
      <c r="G30" s="163" t="str">
        <f>"UNDERHÅLL (4ÅR, "&amp;val_underhall_pct*100&amp;"%)"</f>
        <v>UNDERHÅLL (4ÅR, 3%)</v>
      </c>
      <c r="H30" s="163"/>
      <c r="I30" s="164">
        <f>IF(F30,(val_underhall_pct*4*SUMIFS(I$12:I$26,$B$12:$B$26,TRUE))/2,0)</f>
        <v>0</v>
      </c>
      <c r="J30" s="165"/>
      <c r="K30" s="428" t="s">
        <v>265</v>
      </c>
      <c r="L30" s="429"/>
      <c r="M30" s="430">
        <f>SUMIFS(M$12:M$26,$B$12:$B$26,TRUE,$N$12:$N$26,TRUE)*5</f>
        <v>0</v>
      </c>
      <c r="N30" s="431"/>
      <c r="O30" s="156"/>
      <c r="P30" s="423"/>
    </row>
    <row r="31" spans="2:18" s="5" customFormat="1" ht="25.35" customHeight="1">
      <c r="B31" s="4"/>
      <c r="C31" s="4"/>
      <c r="D31" s="4"/>
      <c r="E31" s="4"/>
      <c r="F31" s="4"/>
      <c r="G31" s="4"/>
      <c r="H31" s="4"/>
      <c r="I31" s="4"/>
      <c r="J31" s="4"/>
      <c r="K31" s="4"/>
      <c r="L31" s="4"/>
      <c r="M31" s="4"/>
      <c r="N31" s="4"/>
      <c r="O31" s="4"/>
      <c r="P31" s="4"/>
      <c r="R31" s="72"/>
    </row>
    <row r="32" spans="2:18" s="5" customFormat="1" ht="25.35" customHeight="1">
      <c r="B32" s="4"/>
      <c r="C32" s="4"/>
      <c r="D32" s="4"/>
      <c r="E32" s="4"/>
      <c r="F32" s="4"/>
      <c r="G32" s="4"/>
      <c r="H32" s="4"/>
      <c r="I32" s="4"/>
      <c r="J32" s="4"/>
      <c r="K32" s="4"/>
      <c r="L32" s="4"/>
      <c r="M32" s="4"/>
      <c r="N32" s="4"/>
      <c r="O32" s="4"/>
      <c r="P32" s="4"/>
      <c r="R32" s="72"/>
    </row>
    <row r="33" spans="2:17" s="5" customFormat="1" ht="9.6" customHeight="1">
      <c r="B33" s="4"/>
      <c r="C33" s="4"/>
      <c r="D33" s="4"/>
      <c r="E33" s="4"/>
      <c r="F33" s="4"/>
      <c r="G33" s="4"/>
      <c r="H33" s="4"/>
      <c r="I33" s="4"/>
      <c r="J33" s="4"/>
      <c r="K33" s="4"/>
      <c r="L33" s="4"/>
      <c r="M33" s="4"/>
      <c r="N33" s="4"/>
      <c r="O33" s="4"/>
      <c r="P33" s="4"/>
    </row>
    <row r="34" spans="2:17" ht="29.25" customHeight="1">
      <c r="Q34" s="9"/>
    </row>
    <row r="35" spans="2:17" ht="25.35" customHeight="1"/>
    <row r="36" spans="2:17" ht="25.35" customHeight="1"/>
    <row r="37" spans="2:17" ht="25.35" customHeight="1"/>
    <row r="38" spans="2:17" ht="25.35" customHeight="1"/>
    <row r="39" spans="2:17" ht="25.35" customHeight="1"/>
    <row r="40" spans="2:17" ht="25.35" customHeight="1"/>
    <row r="41" spans="2:17" ht="25.35" customHeight="1"/>
    <row r="42" spans="2:17" ht="25.35" customHeight="1"/>
    <row r="43" spans="2:17" ht="25.35" customHeight="1"/>
    <row r="44" spans="2:17" ht="25.35" customHeight="1"/>
    <row r="45" spans="2:17" ht="25.35" customHeight="1"/>
    <row r="46" spans="2:17" ht="25.35" customHeight="1"/>
    <row r="47" spans="2:17" ht="25.35" customHeight="1"/>
    <row r="48" spans="2:17" ht="25.35" customHeight="1"/>
    <row r="49" ht="25.35" customHeight="1"/>
    <row r="50" ht="25.35" customHeight="1"/>
    <row r="51" ht="25.35" customHeight="1"/>
    <row r="52" ht="25.35" customHeight="1"/>
    <row r="53" ht="25.35" customHeight="1"/>
    <row r="54" ht="25.35" customHeight="1"/>
    <row r="55" ht="25.35" customHeight="1"/>
    <row r="56" ht="25.35" customHeight="1"/>
    <row r="57" ht="25.35" customHeight="1"/>
    <row r="58" ht="25.35" customHeight="1"/>
    <row r="59" ht="25.35" customHeight="1"/>
    <row r="60" ht="25.35" customHeight="1"/>
    <row r="61" ht="25.35" customHeight="1"/>
    <row r="62" ht="25.35" customHeight="1"/>
    <row r="63" ht="25.35" customHeight="1"/>
    <row r="64" ht="25.35" customHeight="1"/>
    <row r="65" ht="25.35" customHeight="1"/>
    <row r="66" ht="25.35" customHeight="1"/>
    <row r="67" ht="25.35" customHeight="1"/>
    <row r="68" ht="25.35" customHeight="1"/>
    <row r="69" ht="25.35" customHeight="1"/>
    <row r="70" ht="25.35" customHeight="1"/>
    <row r="71" ht="25.35" customHeight="1"/>
    <row r="72" ht="25.35" customHeight="1"/>
    <row r="73" ht="25.35" customHeight="1"/>
    <row r="74" ht="25.35" customHeight="1"/>
    <row r="75" ht="25.35" customHeight="1"/>
    <row r="76" ht="25.35" customHeight="1"/>
    <row r="77" ht="25.35" customHeight="1"/>
    <row r="78" ht="25.35" customHeight="1"/>
    <row r="79" ht="25.35" customHeight="1"/>
    <row r="80" ht="25.35" customHeight="1"/>
    <row r="81" ht="25.35" customHeight="1"/>
    <row r="82" ht="25.35" customHeight="1"/>
    <row r="83" ht="25.35" customHeight="1"/>
    <row r="84" ht="25.35" customHeight="1"/>
    <row r="85" ht="25.35" customHeight="1"/>
    <row r="86" ht="25.35" customHeight="1"/>
    <row r="87" ht="25.35" customHeight="1"/>
    <row r="88" ht="25.35" customHeight="1"/>
    <row r="89" ht="25.35" customHeight="1"/>
    <row r="90" ht="25.35" customHeight="1"/>
    <row r="91" ht="25.35" customHeight="1"/>
  </sheetData>
  <sheetProtection sheet="1" objects="1" scenarios="1"/>
  <dataConsolidate/>
  <mergeCells count="32">
    <mergeCell ref="P28:P30"/>
    <mergeCell ref="K29:L29"/>
    <mergeCell ref="M29:N29"/>
    <mergeCell ref="K30:L30"/>
    <mergeCell ref="M30:N30"/>
    <mergeCell ref="C25:D25"/>
    <mergeCell ref="C24:D24"/>
    <mergeCell ref="K8:N8"/>
    <mergeCell ref="B28:D30"/>
    <mergeCell ref="K28:L28"/>
    <mergeCell ref="M28:N28"/>
    <mergeCell ref="C22:D22"/>
    <mergeCell ref="C23:D23"/>
    <mergeCell ref="C26:D26"/>
    <mergeCell ref="F28:H28"/>
    <mergeCell ref="C21:D21"/>
    <mergeCell ref="C20:D20"/>
    <mergeCell ref="C19:D19"/>
    <mergeCell ref="C13:D13"/>
    <mergeCell ref="C12:D12"/>
    <mergeCell ref="C18:D18"/>
    <mergeCell ref="K5:M5"/>
    <mergeCell ref="B6:I6"/>
    <mergeCell ref="K6:M6"/>
    <mergeCell ref="B8:C8"/>
    <mergeCell ref="F8:I8"/>
    <mergeCell ref="C17:D17"/>
    <mergeCell ref="C16:D16"/>
    <mergeCell ref="C15:D15"/>
    <mergeCell ref="C14:D14"/>
    <mergeCell ref="R8:R9"/>
    <mergeCell ref="P8:P9"/>
  </mergeCells>
  <conditionalFormatting sqref="B12:B26">
    <cfRule type="expression" dxfId="6" priority="8" stopIfTrue="1">
      <formula>$B12=FALSE</formula>
    </cfRule>
  </conditionalFormatting>
  <conditionalFormatting sqref="C12:C26">
    <cfRule type="expression" dxfId="5" priority="9">
      <formula>$B12=FALSE</formula>
    </cfRule>
  </conditionalFormatting>
  <conditionalFormatting sqref="F29:F30">
    <cfRule type="expression" dxfId="4" priority="3" stopIfTrue="1">
      <formula>$F29=FALSE</formula>
    </cfRule>
  </conditionalFormatting>
  <conditionalFormatting sqref="F12:P26">
    <cfRule type="expression" dxfId="3" priority="2">
      <formula>$B12=FALSE</formula>
    </cfRule>
  </conditionalFormatting>
  <conditionalFormatting sqref="G29:I30">
    <cfRule type="expression" dxfId="2" priority="4">
      <formula>$F29=FALSE</formula>
    </cfRule>
  </conditionalFormatting>
  <conditionalFormatting sqref="R12:R26">
    <cfRule type="expression" dxfId="1" priority="1">
      <formula>$B12=FALSE</formula>
    </cfRule>
  </conditionalFormatting>
  <conditionalFormatting sqref="R31:R32">
    <cfRule type="expression" dxfId="0" priority="12">
      <formula>$H31=FALSE</formula>
    </cfRule>
  </conditionalFormatting>
  <dataValidations count="1">
    <dataValidation type="list" errorStyle="information" allowBlank="1" showInputMessage="1" sqref="G12:G27" xr:uid="{48D7149B-CD61-42C5-A952-6198A74B9FA1}">
      <formula1>lista_enheter</formula1>
    </dataValidation>
  </dataValidations>
  <hyperlinks>
    <hyperlink ref="B2" location="FRÅGEFORMULÄR!B2" display="TILLBAKA" xr:uid="{7E62DDCB-88EF-46CF-872A-9D98AA222BDD}"/>
  </hyperlinks>
  <printOptions horizontalCentered="1"/>
  <pageMargins left="0.23622047244094491" right="0.23622047244094491" top="0.74803149606299213" bottom="0.74803149606299213" header="0.31496062992125984" footer="0.31496062992125984"/>
  <pageSetup scale="56"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7A189-9B5B-4C00-9F26-B8A9FB2DD5B5}">
  <sheetPr codeName="Sheet19"/>
  <dimension ref="B1:M38"/>
  <sheetViews>
    <sheetView workbookViewId="0">
      <selection activeCell="I11" sqref="I11"/>
    </sheetView>
  </sheetViews>
  <sheetFormatPr defaultRowHeight="15"/>
  <cols>
    <col min="1" max="1" width="1.85546875" customWidth="1"/>
    <col min="2" max="2" width="15.140625" customWidth="1"/>
    <col min="4" max="4" width="12.140625" bestFit="1" customWidth="1"/>
    <col min="6" max="6" width="12.140625" customWidth="1"/>
  </cols>
  <sheetData>
    <row r="1" spans="2:13" s="68" customFormat="1" ht="33.6" customHeight="1">
      <c r="B1" s="38" t="s">
        <v>361</v>
      </c>
      <c r="C1" s="40"/>
      <c r="D1" s="39"/>
      <c r="E1" s="117"/>
      <c r="F1" s="39"/>
      <c r="G1" s="39"/>
      <c r="H1" s="39"/>
      <c r="I1" s="39"/>
      <c r="J1" s="39"/>
      <c r="K1" s="39"/>
      <c r="L1" s="40"/>
      <c r="M1" s="39"/>
    </row>
    <row r="2" spans="2:13" s="69" customFormat="1" ht="15.75" customHeight="1">
      <c r="B2" s="70" t="s">
        <v>67</v>
      </c>
      <c r="C2" s="118"/>
      <c r="D2" s="119"/>
      <c r="E2" s="120"/>
      <c r="F2" s="119"/>
      <c r="G2" s="119"/>
      <c r="H2" s="119"/>
      <c r="I2" s="119"/>
      <c r="J2" s="119"/>
      <c r="K2" s="119"/>
      <c r="L2" s="121"/>
      <c r="M2" s="119"/>
    </row>
    <row r="3" spans="2:13" s="41" customFormat="1" ht="4.5" customHeight="1"/>
    <row r="4" spans="2:13" s="4" customFormat="1" ht="12.75" customHeight="1"/>
    <row r="5" spans="2:13" s="4" customFormat="1" ht="20.100000000000001" customHeight="1">
      <c r="B5" s="4" t="s">
        <v>362</v>
      </c>
    </row>
    <row r="6" spans="2:13" s="4" customFormat="1" ht="20.100000000000001" customHeight="1">
      <c r="B6" s="84" t="s">
        <v>276</v>
      </c>
    </row>
    <row r="7" spans="2:13" s="4" customFormat="1" ht="20.100000000000001" customHeight="1">
      <c r="B7" s="84" t="s">
        <v>272</v>
      </c>
    </row>
    <row r="8" spans="2:13" s="4" customFormat="1" ht="20.100000000000001" customHeight="1">
      <c r="B8" s="84"/>
    </row>
    <row r="9" spans="2:13" s="4" customFormat="1" ht="20.100000000000001" customHeight="1">
      <c r="B9" s="84"/>
    </row>
    <row r="10" spans="2:13" s="4" customFormat="1" ht="20.100000000000001" customHeight="1">
      <c r="B10" s="84"/>
    </row>
    <row r="11" spans="2:13" s="4" customFormat="1" ht="20.100000000000001" customHeight="1">
      <c r="B11" s="84"/>
    </row>
    <row r="12" spans="2:13" s="4" customFormat="1" ht="20.100000000000001" customHeight="1"/>
    <row r="13" spans="2:13" s="4" customFormat="1" ht="20.100000000000001" customHeight="1"/>
    <row r="14" spans="2:13" s="4" customFormat="1" ht="20.100000000000001" customHeight="1"/>
    <row r="15" spans="2:13" s="4" customFormat="1" ht="20.100000000000001" customHeight="1"/>
    <row r="16" spans="2:13" s="4" customFormat="1" ht="20.100000000000001" customHeight="1"/>
    <row r="17" s="4" customFormat="1" ht="20.100000000000001" customHeight="1"/>
    <row r="18" s="4" customFormat="1" ht="20.100000000000001" customHeight="1"/>
    <row r="19" s="4" customFormat="1" ht="20.100000000000001" customHeight="1"/>
    <row r="20" s="4" customFormat="1" ht="20.100000000000001" customHeight="1"/>
    <row r="21" s="4" customFormat="1" ht="20.100000000000001" customHeight="1"/>
    <row r="22" s="4" customFormat="1" ht="20.100000000000001" customHeight="1"/>
    <row r="23" s="4" customFormat="1" ht="20.100000000000001" customHeight="1"/>
    <row r="24" s="4" customFormat="1" ht="20.100000000000001" customHeight="1"/>
    <row r="25" s="4" customFormat="1" ht="20.100000000000001" customHeight="1"/>
    <row r="26" s="4" customFormat="1" ht="20.100000000000001" customHeight="1"/>
    <row r="27" s="4" customFormat="1" ht="20.100000000000001" customHeight="1"/>
    <row r="28" s="4" customFormat="1" ht="20.100000000000001" customHeight="1"/>
    <row r="29" s="4" customFormat="1" ht="20.100000000000001" customHeight="1"/>
    <row r="30" s="4" customFormat="1" ht="20.100000000000001" customHeight="1"/>
    <row r="31" s="4" customFormat="1" ht="20.100000000000001" customHeight="1"/>
    <row r="32" s="4" customFormat="1" ht="20.100000000000001" customHeight="1"/>
    <row r="33" s="4" customFormat="1" ht="20.100000000000001" customHeight="1"/>
    <row r="34" s="4" customFormat="1" ht="20.100000000000001" customHeight="1"/>
    <row r="35" s="4" customFormat="1" ht="20.100000000000001" customHeight="1"/>
    <row r="36" s="4" customFormat="1" ht="20.100000000000001" customHeight="1"/>
    <row r="37" s="4" customFormat="1" ht="20.100000000000001" customHeight="1"/>
    <row r="38" s="4" customFormat="1" ht="20.100000000000001" customHeight="1"/>
  </sheetData>
  <phoneticPr fontId="62" type="noConversion"/>
  <hyperlinks>
    <hyperlink ref="B2" location="FRÅGEFORMULÄR!B38" display="TILLBAKA" xr:uid="{8B23AB1B-69D2-4C2D-8F0C-98C6C705E9F3}"/>
  </hyperlink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F9A1C-21AA-4198-98A5-B794CE4BC711}">
  <sheetPr codeName="Sheet4">
    <tabColor theme="9" tint="-0.249977111117893"/>
    <pageSetUpPr autoPageBreaks="0" fitToPage="1"/>
  </sheetPr>
  <dimension ref="A1:AD174"/>
  <sheetViews>
    <sheetView showGridLines="0" zoomScale="90" zoomScaleNormal="90" workbookViewId="0">
      <pane ySplit="9" topLeftCell="A10" activePane="bottomLeft" state="frozen"/>
      <selection activeCell="M12" sqref="M12"/>
      <selection pane="bottomLeft" activeCell="D11" sqref="D11"/>
    </sheetView>
  </sheetViews>
  <sheetFormatPr defaultRowHeight="15"/>
  <cols>
    <col min="1" max="1" width="2.7109375" customWidth="1"/>
    <col min="2" max="2" width="5.42578125" customWidth="1"/>
    <col min="3" max="3" width="4.42578125" style="11" customWidth="1"/>
    <col min="4" max="4" width="63.5703125" style="11" customWidth="1"/>
    <col min="5" max="5" width="1.42578125" customWidth="1"/>
    <col min="6" max="6" width="5.5703125" style="21" customWidth="1"/>
    <col min="7" max="7" width="5.5703125" style="22" customWidth="1"/>
    <col min="8" max="8" width="5.5703125" style="23" customWidth="1"/>
    <col min="9" max="9" width="1.28515625" customWidth="1"/>
    <col min="10" max="10" width="6.7109375" style="272" customWidth="1"/>
    <col min="11" max="11" width="60.140625" style="1" customWidth="1"/>
    <col min="12" max="12" width="4.7109375" customWidth="1"/>
    <col min="13" max="13" width="7.42578125" style="100" customWidth="1"/>
    <col min="14" max="14" width="10.5703125" style="100" customWidth="1"/>
    <col min="15" max="15" width="22" style="90" customWidth="1"/>
    <col min="16" max="21" width="15.5703125" style="138" customWidth="1"/>
    <col min="16384" max="16384" width="8.85546875" bestFit="1" customWidth="1"/>
  </cols>
  <sheetData>
    <row r="1" spans="1:30" s="227" customFormat="1" ht="36" customHeight="1">
      <c r="A1" s="109"/>
      <c r="B1" s="391" t="s">
        <v>89</v>
      </c>
      <c r="C1" s="391"/>
      <c r="D1" s="391"/>
      <c r="E1" s="391"/>
      <c r="F1" s="391"/>
      <c r="G1" s="391"/>
      <c r="H1" s="391"/>
      <c r="I1" s="391"/>
      <c r="J1" s="391"/>
      <c r="K1" s="391"/>
      <c r="L1" s="303"/>
      <c r="M1" s="391" t="s">
        <v>90</v>
      </c>
      <c r="N1" s="391"/>
      <c r="O1" s="391"/>
      <c r="P1" s="391"/>
      <c r="Q1" s="391"/>
      <c r="R1" s="391"/>
      <c r="S1" s="391"/>
      <c r="T1" s="391"/>
      <c r="U1" s="391"/>
      <c r="V1" s="109"/>
      <c r="W1" s="109"/>
      <c r="X1" s="109"/>
      <c r="Y1" s="109"/>
      <c r="Z1" s="109"/>
      <c r="AA1" s="109"/>
      <c r="AB1" s="109"/>
      <c r="AC1" s="109"/>
      <c r="AD1" s="109"/>
    </row>
    <row r="2" spans="1:30" s="109" customFormat="1" ht="4.3499999999999996" customHeight="1">
      <c r="B2" s="248"/>
      <c r="C2" s="248"/>
      <c r="D2" s="248"/>
      <c r="E2" s="248"/>
      <c r="F2" s="248"/>
      <c r="G2" s="248"/>
      <c r="H2" s="248"/>
      <c r="I2" s="248"/>
      <c r="J2" s="271"/>
      <c r="K2" s="248"/>
      <c r="L2" s="303"/>
      <c r="M2" s="49"/>
      <c r="N2" s="49"/>
      <c r="O2" s="49"/>
      <c r="P2" s="49"/>
      <c r="Q2" s="49"/>
      <c r="R2" s="49"/>
      <c r="S2" s="49"/>
      <c r="T2" s="49"/>
      <c r="U2" s="49"/>
    </row>
    <row r="3" spans="1:30" ht="3" customHeight="1">
      <c r="F3" s="2"/>
      <c r="G3" s="2"/>
      <c r="H3" s="2"/>
      <c r="L3" s="264"/>
    </row>
    <row r="4" spans="1:30" ht="58.5" customHeight="1">
      <c r="B4" s="228"/>
      <c r="C4" s="229"/>
      <c r="D4" s="229"/>
      <c r="E4" s="228"/>
      <c r="F4" s="249"/>
      <c r="G4" s="249"/>
      <c r="H4" s="249"/>
      <c r="I4" s="228"/>
      <c r="J4" s="273"/>
      <c r="K4" s="230"/>
      <c r="L4" s="264"/>
      <c r="M4" s="231"/>
      <c r="N4" s="231"/>
      <c r="O4" s="232"/>
      <c r="P4" s="233"/>
      <c r="Q4" s="233"/>
      <c r="R4" s="233"/>
      <c r="S4" s="233"/>
      <c r="T4" s="233"/>
      <c r="U4" s="233"/>
    </row>
    <row r="5" spans="1:30" ht="7.5" customHeight="1" thickBot="1">
      <c r="F5" s="2"/>
      <c r="G5" s="2"/>
      <c r="H5" s="2"/>
      <c r="L5" s="264"/>
    </row>
    <row r="6" spans="1:30" ht="20.45" customHeight="1" thickBot="1">
      <c r="B6" s="395" t="s">
        <v>91</v>
      </c>
      <c r="C6" s="392" t="s">
        <v>68</v>
      </c>
      <c r="D6" s="397" t="s">
        <v>92</v>
      </c>
      <c r="F6" s="393" t="s">
        <v>93</v>
      </c>
      <c r="G6" s="393"/>
      <c r="H6" s="394"/>
      <c r="I6" s="311"/>
      <c r="J6" s="398" t="s">
        <v>94</v>
      </c>
      <c r="K6" s="396" t="s">
        <v>95</v>
      </c>
      <c r="L6" s="264"/>
      <c r="M6" s="398" t="s">
        <v>96</v>
      </c>
      <c r="N6" s="398" t="s">
        <v>97</v>
      </c>
      <c r="O6" s="224"/>
      <c r="P6" s="400" t="s">
        <v>58</v>
      </c>
      <c r="Q6" s="400"/>
      <c r="R6" s="400"/>
      <c r="S6" s="400" t="s">
        <v>59</v>
      </c>
      <c r="T6" s="400"/>
      <c r="U6" s="225"/>
    </row>
    <row r="7" spans="1:30" ht="13.15" customHeight="1" thickTop="1">
      <c r="B7" s="395"/>
      <c r="C7" s="392"/>
      <c r="D7" s="397"/>
      <c r="F7" s="309" t="s">
        <v>98</v>
      </c>
      <c r="G7" s="307" t="s">
        <v>99</v>
      </c>
      <c r="H7" s="305" t="s">
        <v>100</v>
      </c>
      <c r="I7" s="311"/>
      <c r="J7" s="398"/>
      <c r="K7" s="396"/>
      <c r="L7" s="264"/>
      <c r="M7" s="398"/>
      <c r="N7" s="398"/>
      <c r="O7" s="403" t="s">
        <v>43</v>
      </c>
      <c r="P7" s="399" t="s">
        <v>61</v>
      </c>
      <c r="Q7" s="399" t="s">
        <v>101</v>
      </c>
      <c r="R7" s="399" t="s">
        <v>63</v>
      </c>
      <c r="S7" s="399" t="s">
        <v>64</v>
      </c>
      <c r="T7" s="399" t="s">
        <v>65</v>
      </c>
      <c r="U7" s="401" t="s">
        <v>60</v>
      </c>
    </row>
    <row r="8" spans="1:30" ht="16.899999999999999" customHeight="1">
      <c r="B8" s="395"/>
      <c r="C8" s="392"/>
      <c r="D8" s="260"/>
      <c r="F8" s="310" t="s">
        <v>102</v>
      </c>
      <c r="G8" s="308" t="s">
        <v>103</v>
      </c>
      <c r="H8" s="306" t="s">
        <v>104</v>
      </c>
      <c r="J8" s="226" t="s">
        <v>105</v>
      </c>
      <c r="K8" s="261"/>
      <c r="L8" s="264"/>
      <c r="M8" s="226" t="s">
        <v>105</v>
      </c>
      <c r="N8" s="226" t="s">
        <v>106</v>
      </c>
      <c r="O8" s="403"/>
      <c r="P8" s="399"/>
      <c r="Q8" s="399"/>
      <c r="R8" s="399"/>
      <c r="S8" s="399"/>
      <c r="T8" s="399"/>
      <c r="U8" s="402"/>
    </row>
    <row r="9" spans="1:30" ht="7.35" customHeight="1">
      <c r="C9" s="12"/>
      <c r="D9" s="12"/>
      <c r="F9" s="24"/>
      <c r="G9" s="25"/>
      <c r="H9" s="26"/>
      <c r="K9" s="3"/>
      <c r="L9" s="264"/>
    </row>
    <row r="10" spans="1:30" ht="6.75" customHeight="1" thickBot="1">
      <c r="C10" s="12"/>
      <c r="D10" s="12"/>
      <c r="F10" s="24"/>
      <c r="G10" s="25"/>
      <c r="H10" s="26"/>
      <c r="K10" s="3"/>
      <c r="L10" s="264"/>
    </row>
    <row r="11" spans="1:30" ht="66.75" customHeight="1" thickTop="1" thickBot="1">
      <c r="B11" s="46" t="b">
        <v>1</v>
      </c>
      <c r="C11" s="20">
        <v>1</v>
      </c>
      <c r="D11" s="13" t="s">
        <v>107</v>
      </c>
      <c r="F11" s="16" t="b">
        <v>1</v>
      </c>
      <c r="G11" s="17" t="b">
        <v>1</v>
      </c>
      <c r="H11" s="18" t="b">
        <v>1</v>
      </c>
      <c r="J11" s="274"/>
      <c r="K11" s="330" t="s">
        <v>108</v>
      </c>
      <c r="L11" s="264"/>
      <c r="M11" s="262"/>
      <c r="N11" s="96"/>
      <c r="O11" s="96"/>
    </row>
    <row r="12" spans="1:30" ht="15.75" thickBot="1">
      <c r="C12" s="12"/>
      <c r="D12" s="12"/>
      <c r="F12" s="24"/>
      <c r="G12" s="25"/>
      <c r="H12" s="26"/>
      <c r="J12" s="275"/>
      <c r="K12" s="280"/>
      <c r="L12" s="264"/>
      <c r="M12" s="263"/>
      <c r="N12" s="101"/>
      <c r="O12" s="101"/>
    </row>
    <row r="13" spans="1:30" ht="20.100000000000001" customHeight="1" thickTop="1" thickBot="1">
      <c r="B13" s="388" t="s">
        <v>109</v>
      </c>
      <c r="C13" s="388"/>
      <c r="D13" s="388"/>
      <c r="F13" s="24"/>
      <c r="G13" s="25"/>
      <c r="H13" s="26"/>
      <c r="J13" s="275"/>
      <c r="K13" s="281"/>
      <c r="L13" s="264"/>
      <c r="M13" s="263"/>
      <c r="N13" s="101"/>
    </row>
    <row r="14" spans="1:30" ht="37.5" thickTop="1" thickBot="1">
      <c r="B14" s="46" t="b">
        <v>1</v>
      </c>
      <c r="C14" s="20">
        <v>2</v>
      </c>
      <c r="D14" s="13" t="s">
        <v>110</v>
      </c>
      <c r="F14" s="16" t="b">
        <v>0</v>
      </c>
      <c r="G14" s="17" t="b">
        <v>1</v>
      </c>
      <c r="H14" s="18" t="b">
        <v>0</v>
      </c>
      <c r="K14" s="282" t="s">
        <v>111</v>
      </c>
      <c r="L14" s="264"/>
      <c r="M14" s="264"/>
      <c r="N14"/>
      <c r="O14"/>
      <c r="P14"/>
      <c r="Q14"/>
      <c r="R14"/>
      <c r="S14"/>
      <c r="T14"/>
      <c r="U14"/>
    </row>
    <row r="15" spans="1:30" ht="6.75" customHeight="1" thickTop="1" thickBot="1">
      <c r="C15" s="12"/>
      <c r="D15" s="12"/>
      <c r="F15" s="24"/>
      <c r="G15" s="25"/>
      <c r="H15" s="26"/>
      <c r="J15" s="279"/>
      <c r="K15" s="280"/>
      <c r="L15" s="264"/>
      <c r="M15" s="265"/>
      <c r="N15" s="93"/>
      <c r="O15" s="98"/>
    </row>
    <row r="16" spans="1:30" ht="76.5" customHeight="1" thickTop="1" thickBot="1">
      <c r="B16" s="46" t="b">
        <v>0</v>
      </c>
      <c r="C16" s="20">
        <v>3</v>
      </c>
      <c r="D16" s="13" t="s">
        <v>112</v>
      </c>
      <c r="F16" s="16" t="b">
        <v>0</v>
      </c>
      <c r="G16" s="17" t="b">
        <v>0</v>
      </c>
      <c r="H16" s="18" t="b">
        <v>1</v>
      </c>
      <c r="J16" s="328" t="s">
        <v>113</v>
      </c>
      <c r="K16" s="291" t="s">
        <v>114</v>
      </c>
      <c r="L16" s="304" t="s">
        <v>115</v>
      </c>
      <c r="M16" s="269" t="s">
        <v>113</v>
      </c>
      <c r="N16" s="270" t="b">
        <v>0</v>
      </c>
      <c r="O16" s="97" t="str" cm="1">
        <f t="array" aca="1" ref="O16" ca="1">IFERROR(INDIRECT($C16&amp;"!$B$1"),0)</f>
        <v>GENOMGÅNG SMITTSKYDDSRUTINER</v>
      </c>
      <c r="P16" s="180" cm="1">
        <f t="array" aca="1" ref="P16" ca="1">IF($N16=FALSE,0,IFERROR(INDIRECT($C16&amp;"!$I$28"),0))</f>
        <v>0</v>
      </c>
      <c r="Q16" s="181" cm="1">
        <f t="array" aca="1" ref="Q16" ca="1">IF($N16=FALSE,0,IFERROR(INDIRECT($C16&amp;"!$I$29"),0))</f>
        <v>0</v>
      </c>
      <c r="R16" s="182" cm="1">
        <f t="array" aca="1" ref="R16" ca="1">IF($N16=FALSE,0,IFERROR(INDIRECT($C16&amp;"!$I$30"),0))</f>
        <v>0</v>
      </c>
      <c r="S16" s="178" cm="1">
        <f t="array" aca="1" ref="S16" ca="1">IF($N16=FALSE,0,IFERROR(INDIRECT($C16&amp;"!$m$29"),0))</f>
        <v>0</v>
      </c>
      <c r="T16" s="179" cm="1">
        <f t="array" aca="1" ref="T16" ca="1">IF($N16=FALSE,0,IFERROR(INDIRECT($C16&amp;"!$M$30"),0))</f>
        <v>0</v>
      </c>
      <c r="U16" s="139">
        <f ca="1">SUM(P16:T16)</f>
        <v>0</v>
      </c>
    </row>
    <row r="17" spans="2:15" ht="30" customHeight="1" thickTop="1" thickBot="1">
      <c r="B17" s="389" t="s">
        <v>116</v>
      </c>
      <c r="C17" s="389"/>
      <c r="D17" s="389"/>
      <c r="F17" s="27"/>
      <c r="G17" s="28"/>
      <c r="H17" s="29"/>
      <c r="J17" s="275"/>
      <c r="K17" s="284"/>
      <c r="L17" s="264"/>
      <c r="M17" s="265"/>
      <c r="N17" s="93"/>
    </row>
    <row r="18" spans="2:15" ht="52.5" customHeight="1" thickTop="1" thickBot="1">
      <c r="B18" s="46" t="b">
        <v>1</v>
      </c>
      <c r="C18" s="20">
        <v>4</v>
      </c>
      <c r="D18" s="13" t="s">
        <v>117</v>
      </c>
      <c r="F18" s="16" t="b">
        <v>1</v>
      </c>
      <c r="G18" s="17" t="b">
        <v>1</v>
      </c>
      <c r="H18" s="18" t="b">
        <v>1</v>
      </c>
      <c r="K18" s="283" t="s">
        <v>118</v>
      </c>
      <c r="L18" s="264"/>
      <c r="M18" s="266"/>
      <c r="N18" s="94"/>
    </row>
    <row r="19" spans="2:15" ht="30" customHeight="1" thickTop="1" thickBot="1">
      <c r="B19" s="389" t="s">
        <v>119</v>
      </c>
      <c r="C19" s="389"/>
      <c r="D19" s="389"/>
      <c r="F19" s="27"/>
      <c r="G19" s="28"/>
      <c r="H19" s="29"/>
      <c r="J19" s="276"/>
      <c r="K19" s="284"/>
      <c r="L19" s="264"/>
      <c r="M19" s="265"/>
      <c r="N19" s="93"/>
    </row>
    <row r="20" spans="2:15" ht="70.5" customHeight="1" thickTop="1" thickBot="1">
      <c r="B20" s="46" t="b">
        <v>1</v>
      </c>
      <c r="C20" s="20">
        <v>5</v>
      </c>
      <c r="D20" s="13" t="s">
        <v>120</v>
      </c>
      <c r="F20" s="16" t="b">
        <v>1</v>
      </c>
      <c r="G20" s="17" t="b">
        <v>1</v>
      </c>
      <c r="H20" s="18" t="b">
        <v>1</v>
      </c>
      <c r="K20" s="283" t="s">
        <v>121</v>
      </c>
      <c r="L20" s="264"/>
      <c r="M20" s="266"/>
      <c r="N20" s="94"/>
      <c r="O20" s="91"/>
    </row>
    <row r="21" spans="2:15" ht="5.0999999999999996" customHeight="1" thickTop="1" thickBot="1">
      <c r="C21" s="12"/>
      <c r="D21" s="12"/>
      <c r="F21" s="24"/>
      <c r="G21" s="25"/>
      <c r="H21" s="26"/>
      <c r="J21" s="276"/>
      <c r="K21" s="280"/>
      <c r="L21" s="264"/>
      <c r="M21" s="265"/>
      <c r="N21" s="93"/>
    </row>
    <row r="22" spans="2:15" ht="30" customHeight="1" thickTop="1" thickBot="1">
      <c r="B22" s="46" t="b">
        <v>1</v>
      </c>
      <c r="C22" s="20">
        <v>6</v>
      </c>
      <c r="D22" s="13" t="s">
        <v>122</v>
      </c>
      <c r="F22" s="16" t="b">
        <v>1</v>
      </c>
      <c r="G22" s="17" t="b">
        <v>1</v>
      </c>
      <c r="H22" s="18" t="b">
        <v>1</v>
      </c>
      <c r="J22" s="277"/>
      <c r="K22" s="283"/>
      <c r="L22" s="264"/>
      <c r="M22" s="266"/>
      <c r="N22" s="94"/>
      <c r="O22" s="91"/>
    </row>
    <row r="23" spans="2:15" ht="5.0999999999999996" customHeight="1" thickTop="1" thickBot="1">
      <c r="C23" s="12"/>
      <c r="D23" s="12"/>
      <c r="F23" s="24"/>
      <c r="G23" s="25"/>
      <c r="H23" s="26"/>
      <c r="J23" s="276"/>
      <c r="K23" s="280"/>
      <c r="L23" s="264"/>
      <c r="M23" s="265"/>
      <c r="N23" s="93"/>
    </row>
    <row r="24" spans="2:15" ht="30" customHeight="1" thickTop="1" thickBot="1">
      <c r="B24" s="46" t="b">
        <v>1</v>
      </c>
      <c r="C24" s="20">
        <v>7</v>
      </c>
      <c r="D24" s="13" t="s">
        <v>123</v>
      </c>
      <c r="F24" s="16" t="b">
        <v>1</v>
      </c>
      <c r="G24" s="17" t="b">
        <v>1</v>
      </c>
      <c r="H24" s="18" t="b">
        <v>1</v>
      </c>
      <c r="J24" s="277"/>
      <c r="K24" s="283"/>
      <c r="L24" s="264"/>
      <c r="M24" s="266"/>
      <c r="N24" s="94"/>
      <c r="O24" s="91"/>
    </row>
    <row r="25" spans="2:15" ht="5.0999999999999996" customHeight="1" thickTop="1" thickBot="1">
      <c r="C25" s="12"/>
      <c r="D25" s="12"/>
      <c r="F25" s="24"/>
      <c r="G25" s="25"/>
      <c r="H25" s="26"/>
      <c r="J25" s="276"/>
      <c r="K25" s="280"/>
      <c r="L25" s="264"/>
      <c r="M25" s="265"/>
      <c r="N25" s="93"/>
    </row>
    <row r="26" spans="2:15" ht="39.75" thickTop="1" thickBot="1">
      <c r="B26" s="46" t="b">
        <v>1</v>
      </c>
      <c r="C26" s="20">
        <v>8</v>
      </c>
      <c r="D26" s="13" t="s">
        <v>124</v>
      </c>
      <c r="F26" s="16" t="b">
        <v>0</v>
      </c>
      <c r="G26" s="17" t="b">
        <v>1</v>
      </c>
      <c r="H26" s="18" t="b">
        <v>0</v>
      </c>
      <c r="K26" s="283" t="s">
        <v>125</v>
      </c>
      <c r="L26" s="264"/>
      <c r="M26" s="266"/>
      <c r="N26" s="94"/>
      <c r="O26" s="91"/>
    </row>
    <row r="27" spans="2:15" ht="16.5" thickTop="1" thickBot="1">
      <c r="C27" s="12"/>
      <c r="D27" s="12"/>
      <c r="F27" s="24"/>
      <c r="G27" s="25"/>
      <c r="H27" s="26"/>
      <c r="J27" s="276"/>
      <c r="K27" s="285"/>
      <c r="L27" s="264"/>
      <c r="M27" s="265"/>
      <c r="N27" s="93"/>
    </row>
    <row r="28" spans="2:15" ht="30" customHeight="1" thickTop="1" thickBot="1">
      <c r="B28" s="389" t="s">
        <v>126</v>
      </c>
      <c r="C28" s="389"/>
      <c r="D28" s="389"/>
      <c r="F28" s="27"/>
      <c r="G28" s="28"/>
      <c r="H28" s="29"/>
      <c r="J28" s="276"/>
      <c r="K28" s="286"/>
      <c r="L28" s="264"/>
      <c r="M28" s="265"/>
      <c r="N28" s="93"/>
    </row>
    <row r="29" spans="2:15" ht="42.75" customHeight="1" thickTop="1" thickBot="1">
      <c r="B29" s="46" t="b">
        <v>1</v>
      </c>
      <c r="C29" s="20">
        <v>9</v>
      </c>
      <c r="D29" s="13" t="s">
        <v>127</v>
      </c>
      <c r="F29" s="16" t="b">
        <v>1</v>
      </c>
      <c r="G29" s="17" t="b">
        <v>1</v>
      </c>
      <c r="H29" s="18" t="b">
        <v>1</v>
      </c>
      <c r="J29" s="277"/>
      <c r="K29" s="283"/>
      <c r="L29" s="264"/>
      <c r="M29" s="266"/>
      <c r="N29" s="94"/>
      <c r="O29" s="91"/>
    </row>
    <row r="30" spans="2:15" ht="5.0999999999999996" customHeight="1" thickTop="1" thickBot="1">
      <c r="C30" s="12"/>
      <c r="D30" s="12"/>
      <c r="F30" s="24"/>
      <c r="G30" s="25"/>
      <c r="H30" s="26"/>
      <c r="J30" s="276"/>
      <c r="K30" s="285"/>
      <c r="L30" s="264"/>
      <c r="M30" s="265"/>
      <c r="N30" s="93"/>
    </row>
    <row r="31" spans="2:15" ht="60.75" customHeight="1" thickTop="1" thickBot="1">
      <c r="B31" s="46" t="b">
        <v>1</v>
      </c>
      <c r="C31" s="20">
        <v>10</v>
      </c>
      <c r="D31" s="13" t="s">
        <v>128</v>
      </c>
      <c r="F31" s="16" t="b">
        <v>1</v>
      </c>
      <c r="G31" s="17" t="b">
        <v>1</v>
      </c>
      <c r="H31" s="18" t="b">
        <v>1</v>
      </c>
      <c r="K31" s="283" t="s">
        <v>129</v>
      </c>
      <c r="L31" s="264"/>
      <c r="M31" s="266"/>
      <c r="N31" s="94"/>
      <c r="O31" s="91"/>
    </row>
    <row r="32" spans="2:15" ht="16.5" thickTop="1" thickBot="1">
      <c r="C32" s="12"/>
      <c r="D32" s="12"/>
      <c r="F32" s="24"/>
      <c r="G32" s="25"/>
      <c r="H32" s="26"/>
      <c r="J32" s="276"/>
      <c r="K32" s="285"/>
      <c r="L32" s="264"/>
      <c r="M32" s="265"/>
      <c r="N32" s="93"/>
    </row>
    <row r="33" spans="2:21" ht="30" customHeight="1" thickTop="1" thickBot="1">
      <c r="B33" s="389" t="s">
        <v>130</v>
      </c>
      <c r="C33" s="389"/>
      <c r="D33" s="389"/>
      <c r="F33" s="27"/>
      <c r="G33" s="28"/>
      <c r="H33" s="29"/>
      <c r="J33" s="276"/>
      <c r="K33" s="286"/>
      <c r="L33" s="264"/>
      <c r="M33" s="265"/>
      <c r="N33" s="93"/>
    </row>
    <row r="34" spans="2:21" ht="61.5" customHeight="1" thickTop="1" thickBot="1">
      <c r="B34" s="46" t="b">
        <v>1</v>
      </c>
      <c r="C34" s="20">
        <v>11</v>
      </c>
      <c r="D34" s="13" t="s">
        <v>131</v>
      </c>
      <c r="F34" s="16" t="b">
        <v>1</v>
      </c>
      <c r="G34" s="17" t="b">
        <v>1</v>
      </c>
      <c r="H34" s="18" t="b">
        <v>1</v>
      </c>
      <c r="K34" s="283" t="s">
        <v>132</v>
      </c>
      <c r="L34" s="264"/>
      <c r="M34" s="266"/>
      <c r="N34" s="94"/>
      <c r="O34" s="91"/>
    </row>
    <row r="35" spans="2:21" ht="5.25" customHeight="1" thickTop="1" thickBot="1">
      <c r="C35" s="12"/>
      <c r="D35" s="12"/>
      <c r="F35" s="24"/>
      <c r="G35" s="25"/>
      <c r="H35" s="26"/>
      <c r="J35" s="276"/>
      <c r="K35" s="285"/>
      <c r="L35" s="264"/>
      <c r="M35" s="265"/>
      <c r="N35" s="93"/>
    </row>
    <row r="36" spans="2:21" ht="30" customHeight="1" thickTop="1" thickBot="1">
      <c r="B36" s="46" t="b">
        <v>1</v>
      </c>
      <c r="C36" s="20">
        <v>12</v>
      </c>
      <c r="D36" s="13" t="s">
        <v>133</v>
      </c>
      <c r="F36" s="16" t="b">
        <v>1</v>
      </c>
      <c r="G36" s="17" t="b">
        <v>1</v>
      </c>
      <c r="H36" s="18" t="b">
        <v>1</v>
      </c>
      <c r="J36" s="277"/>
      <c r="K36" s="283"/>
      <c r="L36" s="264"/>
      <c r="M36" s="266"/>
      <c r="N36" s="94"/>
      <c r="O36" s="91"/>
    </row>
    <row r="37" spans="2:21" ht="5.0999999999999996" customHeight="1" thickTop="1" thickBot="1">
      <c r="C37" s="12"/>
      <c r="D37" s="12"/>
      <c r="F37" s="24"/>
      <c r="G37" s="25"/>
      <c r="H37" s="26"/>
      <c r="J37" s="279"/>
      <c r="K37" s="285"/>
      <c r="L37" s="264"/>
      <c r="M37" s="265"/>
      <c r="N37" s="93"/>
    </row>
    <row r="38" spans="2:21" ht="253.5" thickTop="1" thickBot="1">
      <c r="B38" s="46" t="b">
        <v>0</v>
      </c>
      <c r="C38" s="20">
        <v>13</v>
      </c>
      <c r="D38" s="13" t="s">
        <v>134</v>
      </c>
      <c r="F38" s="16" t="b">
        <v>0</v>
      </c>
      <c r="G38" s="17" t="b">
        <v>1</v>
      </c>
      <c r="H38" s="18" t="b">
        <v>1</v>
      </c>
      <c r="J38" s="328" t="s">
        <v>113</v>
      </c>
      <c r="K38" s="291" t="s">
        <v>135</v>
      </c>
      <c r="L38" s="304" t="s">
        <v>115</v>
      </c>
      <c r="M38" s="269" t="s">
        <v>113</v>
      </c>
      <c r="N38" s="270" t="b">
        <v>0</v>
      </c>
      <c r="O38" s="97" t="str" cm="1">
        <f t="array" aca="1" ref="O38" ca="1">IFERROR(INDIRECT($C38&amp;"!$B$1"),0)</f>
        <v>UPPRÄTTA SMITTSÄKRA TRANSPORTVÄGAR</v>
      </c>
      <c r="P38" s="180" cm="1">
        <f t="array" aca="1" ref="P38" ca="1">IF($N38=FALSE,0,IFERROR(INDIRECT($C38&amp;"!$I$28"),0))</f>
        <v>0</v>
      </c>
      <c r="Q38" s="181" cm="1">
        <f t="array" aca="1" ref="Q38" ca="1">IF($N38=FALSE,0,IFERROR(INDIRECT($C38&amp;"!$I$29"),0))</f>
        <v>0</v>
      </c>
      <c r="R38" s="182" cm="1">
        <f t="array" aca="1" ref="R38" ca="1">IF($N38=FALSE,0,IFERROR(INDIRECT($C38&amp;"!$I$30"),0))</f>
        <v>0</v>
      </c>
      <c r="S38" s="178" cm="1">
        <f t="array" aca="1" ref="S38" ca="1">IF($N38=FALSE,0,IFERROR(INDIRECT($C38&amp;"!$m$29"),0))</f>
        <v>0</v>
      </c>
      <c r="T38" s="179" cm="1">
        <f t="array" aca="1" ref="T38" ca="1">IF($N38=FALSE,0,IFERROR(INDIRECT($C38&amp;"!$M$30"),0))</f>
        <v>0</v>
      </c>
      <c r="U38" s="139">
        <f ca="1">SUM(P38:T38)</f>
        <v>0</v>
      </c>
    </row>
    <row r="39" spans="2:21" ht="5.0999999999999996" customHeight="1" thickTop="1" thickBot="1">
      <c r="C39" s="12"/>
      <c r="D39" s="12"/>
      <c r="F39" s="24"/>
      <c r="G39" s="25"/>
      <c r="H39" s="26"/>
      <c r="J39" s="279"/>
      <c r="K39" s="285"/>
      <c r="L39" s="264"/>
      <c r="M39" s="265"/>
      <c r="N39" s="93"/>
    </row>
    <row r="40" spans="2:21" ht="85.5" thickTop="1" thickBot="1">
      <c r="B40" s="46" t="b">
        <v>0</v>
      </c>
      <c r="C40" s="20">
        <v>14</v>
      </c>
      <c r="D40" s="13" t="s">
        <v>136</v>
      </c>
      <c r="F40" s="16" t="b">
        <v>0</v>
      </c>
      <c r="G40" s="17" t="b">
        <v>0</v>
      </c>
      <c r="H40" s="18" t="b">
        <v>1</v>
      </c>
      <c r="J40" s="328" t="s">
        <v>113</v>
      </c>
      <c r="K40" s="291" t="s">
        <v>137</v>
      </c>
      <c r="L40" s="304" t="s">
        <v>115</v>
      </c>
      <c r="M40" s="269" t="s">
        <v>113</v>
      </c>
      <c r="N40" s="270" t="b">
        <v>0</v>
      </c>
      <c r="O40" s="97" t="str" cm="1">
        <f t="array" aca="1" ref="O40" ca="1">IFERROR(INDIRECT($C40&amp;"!$B$1"),0)</f>
        <v>UPPRÄTTANDE AV PLANSKISS ÖVER PERSONALUTRYMMEN</v>
      </c>
      <c r="P40" s="180" cm="1">
        <f t="array" aca="1" ref="P40" ca="1">IF($N40=FALSE,0,IFERROR(INDIRECT($C40&amp;"!$I$28"),0))</f>
        <v>0</v>
      </c>
      <c r="Q40" s="181" cm="1">
        <f t="array" aca="1" ref="Q40" ca="1">IF($N40=FALSE,0,IFERROR(INDIRECT($C40&amp;"!$I$29"),0))</f>
        <v>0</v>
      </c>
      <c r="R40" s="182" cm="1">
        <f t="array" aca="1" ref="R40" ca="1">IF($N40=FALSE,0,IFERROR(INDIRECT($C40&amp;"!$I$30"),0))</f>
        <v>0</v>
      </c>
      <c r="S40" s="178" cm="1">
        <f t="array" aca="1" ref="S40" ca="1">IF($N40=FALSE,0,IFERROR(INDIRECT($C40&amp;"!$m$29"),0))</f>
        <v>0</v>
      </c>
      <c r="T40" s="179" cm="1">
        <f t="array" aca="1" ref="T40" ca="1">IF($N40=FALSE,0,IFERROR(INDIRECT($C40&amp;"!$M$30"),0))</f>
        <v>0</v>
      </c>
      <c r="U40" s="139">
        <f ca="1">SUM(P40:T40)</f>
        <v>0</v>
      </c>
    </row>
    <row r="41" spans="2:21" ht="5.0999999999999996" customHeight="1" thickTop="1" thickBot="1">
      <c r="C41" s="12"/>
      <c r="D41" s="12"/>
      <c r="F41" s="24"/>
      <c r="G41" s="25"/>
      <c r="H41" s="26"/>
      <c r="J41" s="279"/>
      <c r="K41" s="285"/>
      <c r="L41" s="264"/>
      <c r="M41" s="265"/>
      <c r="N41" s="93"/>
    </row>
    <row r="42" spans="2:21" ht="39.75" thickTop="1" thickBot="1">
      <c r="B42" s="46" t="b">
        <v>0</v>
      </c>
      <c r="C42" s="20">
        <v>15</v>
      </c>
      <c r="D42" s="13" t="s">
        <v>138</v>
      </c>
      <c r="F42" s="16" t="b">
        <v>0</v>
      </c>
      <c r="G42" s="17" t="b">
        <v>0</v>
      </c>
      <c r="H42" s="18" t="b">
        <v>1</v>
      </c>
      <c r="J42" s="328" t="s">
        <v>113</v>
      </c>
      <c r="K42" s="292" t="s">
        <v>139</v>
      </c>
      <c r="L42" s="304" t="s">
        <v>115</v>
      </c>
      <c r="M42" s="269" t="s">
        <v>113</v>
      </c>
      <c r="N42" s="270" t="b">
        <v>0</v>
      </c>
      <c r="O42" s="97" t="str" cm="1">
        <f t="array" aca="1" ref="O42" ca="1">IFERROR(INDIRECT($C42&amp;"!$B$1"),0)</f>
        <v>KALKYL STÄNGSEL</v>
      </c>
      <c r="P42" s="180" cm="1">
        <f t="array" aca="1" ref="P42" ca="1">IF($N42=FALSE,0,IFERROR(INDIRECT($C42&amp;"!$I$28"),0))</f>
        <v>0</v>
      </c>
      <c r="Q42" s="181" cm="1">
        <f t="array" aca="1" ref="Q42" ca="1">IF($N42=FALSE,0,IFERROR(INDIRECT($C42&amp;"!$I$29"),0))</f>
        <v>0</v>
      </c>
      <c r="R42" s="182" cm="1">
        <f t="array" aca="1" ref="R42" ca="1">IF($N42=FALSE,0,IFERROR(INDIRECT($C42&amp;"!$I$30"),0))</f>
        <v>0</v>
      </c>
      <c r="S42" s="178" cm="1">
        <f t="array" aca="1" ref="S42" ca="1">IF($N42=FALSE,0,IFERROR(INDIRECT($C42&amp;"!$m$29"),0))</f>
        <v>0</v>
      </c>
      <c r="T42" s="179" cm="1">
        <f t="array" aca="1" ref="T42" ca="1">IF($N42=FALSE,0,IFERROR(INDIRECT($C42&amp;"!$M$30"),0))</f>
        <v>0</v>
      </c>
      <c r="U42" s="139">
        <f ca="1">SUM(P42:T42)</f>
        <v>0</v>
      </c>
    </row>
    <row r="43" spans="2:21" ht="20.25" thickTop="1" thickBot="1">
      <c r="B43" s="19"/>
      <c r="C43" s="19"/>
      <c r="D43" s="19"/>
      <c r="F43" s="24"/>
      <c r="G43" s="25"/>
      <c r="H43" s="26"/>
      <c r="J43" s="275"/>
      <c r="K43" s="285"/>
      <c r="L43" s="264"/>
      <c r="M43" s="265"/>
      <c r="N43" s="93"/>
    </row>
    <row r="44" spans="2:21" ht="30" customHeight="1" thickTop="1" thickBot="1">
      <c r="B44" s="389" t="s">
        <v>140</v>
      </c>
      <c r="C44" s="389"/>
      <c r="D44" s="389"/>
      <c r="F44" s="27"/>
      <c r="G44" s="28"/>
      <c r="H44" s="29"/>
      <c r="J44" s="276"/>
      <c r="K44" s="286"/>
      <c r="L44" s="264"/>
      <c r="M44" s="265"/>
      <c r="N44" s="93"/>
    </row>
    <row r="45" spans="2:21" ht="30" customHeight="1" thickTop="1" thickBot="1">
      <c r="B45" s="46" t="b">
        <v>1</v>
      </c>
      <c r="C45" s="20">
        <v>16</v>
      </c>
      <c r="D45" s="13" t="s">
        <v>141</v>
      </c>
      <c r="F45" s="16" t="b">
        <v>1</v>
      </c>
      <c r="G45" s="17" t="b">
        <v>1</v>
      </c>
      <c r="H45" s="18" t="b">
        <v>1</v>
      </c>
      <c r="J45" s="277"/>
      <c r="K45" s="283"/>
      <c r="L45" s="264"/>
      <c r="M45" s="266"/>
      <c r="N45" s="94"/>
      <c r="O45" s="91"/>
    </row>
    <row r="46" spans="2:21" ht="5.0999999999999996" customHeight="1" thickTop="1" thickBot="1">
      <c r="C46" s="12"/>
      <c r="D46" s="12"/>
      <c r="F46" s="24"/>
      <c r="G46" s="25"/>
      <c r="H46" s="26"/>
      <c r="J46" s="276"/>
      <c r="K46" s="285"/>
      <c r="L46" s="264"/>
      <c r="M46" s="265"/>
      <c r="N46" s="93"/>
    </row>
    <row r="47" spans="2:21" ht="30" customHeight="1" thickTop="1" thickBot="1">
      <c r="B47" s="46" t="b">
        <v>1</v>
      </c>
      <c r="C47" s="20">
        <v>17</v>
      </c>
      <c r="D47" s="13" t="s">
        <v>142</v>
      </c>
      <c r="F47" s="16" t="b">
        <v>1</v>
      </c>
      <c r="G47" s="17" t="b">
        <v>1</v>
      </c>
      <c r="H47" s="18" t="b">
        <v>1</v>
      </c>
      <c r="K47" s="283" t="s">
        <v>143</v>
      </c>
      <c r="L47" s="264"/>
      <c r="M47" s="266"/>
      <c r="N47" s="94"/>
      <c r="O47" s="91"/>
    </row>
    <row r="48" spans="2:21" ht="5.0999999999999996" customHeight="1" thickTop="1" thickBot="1">
      <c r="C48" s="12"/>
      <c r="D48" s="12"/>
      <c r="F48" s="24"/>
      <c r="G48" s="25"/>
      <c r="H48" s="26"/>
      <c r="J48" s="276"/>
      <c r="K48" s="285"/>
      <c r="L48" s="264"/>
      <c r="M48" s="265"/>
      <c r="N48" s="93"/>
    </row>
    <row r="49" spans="1:15" ht="30" customHeight="1" thickTop="1" thickBot="1">
      <c r="B49" s="46" t="b">
        <v>1</v>
      </c>
      <c r="C49" s="20">
        <v>18</v>
      </c>
      <c r="D49" s="13" t="s">
        <v>144</v>
      </c>
      <c r="F49" s="16" t="b">
        <v>1</v>
      </c>
      <c r="G49" s="17" t="b">
        <v>1</v>
      </c>
      <c r="H49" s="18" t="b">
        <v>1</v>
      </c>
      <c r="K49" s="283" t="s">
        <v>145</v>
      </c>
      <c r="L49" s="264"/>
      <c r="M49" s="266"/>
      <c r="N49" s="94"/>
      <c r="O49" s="91"/>
    </row>
    <row r="50" spans="1:15" ht="4.5" customHeight="1" thickTop="1" thickBot="1">
      <c r="C50" s="12"/>
      <c r="D50" s="12"/>
      <c r="F50" s="24"/>
      <c r="G50" s="25"/>
      <c r="H50" s="26"/>
      <c r="J50" s="276"/>
      <c r="K50" s="285"/>
      <c r="L50" s="264"/>
      <c r="M50" s="265"/>
      <c r="N50" s="93"/>
    </row>
    <row r="51" spans="1:15" ht="66" thickTop="1" thickBot="1">
      <c r="A51" s="337"/>
      <c r="B51" s="46" t="b">
        <v>1</v>
      </c>
      <c r="C51" s="20">
        <v>19</v>
      </c>
      <c r="D51" s="13" t="s">
        <v>146</v>
      </c>
      <c r="F51" s="16" t="b">
        <v>1</v>
      </c>
      <c r="G51" s="17" t="b">
        <v>1</v>
      </c>
      <c r="H51" s="18" t="b">
        <v>1</v>
      </c>
      <c r="K51" s="283" t="s">
        <v>143</v>
      </c>
      <c r="L51" s="264"/>
      <c r="M51" s="266"/>
      <c r="N51" s="94"/>
      <c r="O51" s="91"/>
    </row>
    <row r="52" spans="1:15" ht="5.0999999999999996" customHeight="1" thickTop="1" thickBot="1">
      <c r="C52" s="12"/>
      <c r="D52" s="12"/>
      <c r="F52" s="24"/>
      <c r="G52" s="25"/>
      <c r="H52" s="26"/>
      <c r="J52" s="277"/>
      <c r="K52" s="285"/>
      <c r="L52" s="264"/>
      <c r="M52" s="266"/>
      <c r="N52" s="94"/>
      <c r="O52" s="91"/>
    </row>
    <row r="53" spans="1:15" ht="30" customHeight="1" thickTop="1" thickBot="1">
      <c r="B53" s="46" t="b">
        <v>1</v>
      </c>
      <c r="C53" s="20">
        <v>20</v>
      </c>
      <c r="D53" s="13" t="s">
        <v>147</v>
      </c>
      <c r="F53" s="16" t="b">
        <v>1</v>
      </c>
      <c r="G53" s="17" t="b">
        <v>1</v>
      </c>
      <c r="H53" s="18" t="b">
        <v>1</v>
      </c>
      <c r="J53" s="277"/>
      <c r="K53" s="283"/>
      <c r="L53" s="264"/>
      <c r="M53" s="266"/>
      <c r="N53" s="94"/>
      <c r="O53" s="91"/>
    </row>
    <row r="54" spans="1:15" ht="5.0999999999999996" customHeight="1" thickTop="1" thickBot="1">
      <c r="C54" s="12"/>
      <c r="D54" s="12"/>
      <c r="F54" s="24"/>
      <c r="G54" s="25"/>
      <c r="H54" s="26"/>
      <c r="J54" s="277"/>
      <c r="K54" s="285"/>
      <c r="L54" s="264"/>
      <c r="M54" s="266"/>
      <c r="N54" s="94"/>
      <c r="O54" s="91"/>
    </row>
    <row r="55" spans="1:15" ht="30" customHeight="1" thickTop="1" thickBot="1">
      <c r="B55" s="46" t="b">
        <v>1</v>
      </c>
      <c r="C55" s="20">
        <v>21</v>
      </c>
      <c r="D55" s="13" t="s">
        <v>148</v>
      </c>
      <c r="F55" s="16" t="b">
        <v>1</v>
      </c>
      <c r="G55" s="17" t="b">
        <v>1</v>
      </c>
      <c r="H55" s="18" t="b">
        <v>1</v>
      </c>
      <c r="J55" s="277"/>
      <c r="K55" s="283"/>
      <c r="L55" s="264"/>
      <c r="M55" s="266"/>
      <c r="N55" s="94"/>
      <c r="O55" s="91"/>
    </row>
    <row r="56" spans="1:15" ht="5.0999999999999996" customHeight="1" thickTop="1" thickBot="1">
      <c r="C56" s="12"/>
      <c r="D56" s="12"/>
      <c r="F56" s="24"/>
      <c r="G56" s="25"/>
      <c r="H56" s="26"/>
      <c r="J56" s="277"/>
      <c r="K56" s="285"/>
      <c r="L56" s="264"/>
      <c r="M56" s="266"/>
      <c r="N56" s="94"/>
      <c r="O56" s="91"/>
    </row>
    <row r="57" spans="1:15" ht="39.75" thickTop="1" thickBot="1">
      <c r="B57" s="46" t="b">
        <v>1</v>
      </c>
      <c r="C57" s="20">
        <v>22</v>
      </c>
      <c r="D57" s="13" t="s">
        <v>149</v>
      </c>
      <c r="F57" s="16" t="b">
        <v>1</v>
      </c>
      <c r="G57" s="17" t="b">
        <v>1</v>
      </c>
      <c r="H57" s="18" t="b">
        <v>1</v>
      </c>
      <c r="J57" s="277"/>
      <c r="K57" s="283"/>
      <c r="L57" s="264"/>
      <c r="M57" s="266"/>
      <c r="N57" s="94"/>
      <c r="O57" s="91"/>
    </row>
    <row r="58" spans="1:15" ht="5.0999999999999996" customHeight="1" thickTop="1" thickBot="1">
      <c r="C58" s="12"/>
      <c r="D58" s="12"/>
      <c r="F58" s="24"/>
      <c r="G58" s="25"/>
      <c r="H58" s="26"/>
      <c r="J58" s="276"/>
      <c r="K58" s="285"/>
      <c r="L58" s="264"/>
      <c r="M58" s="265"/>
      <c r="N58" s="93"/>
    </row>
    <row r="59" spans="1:15" ht="54" customHeight="1" thickTop="1" thickBot="1">
      <c r="B59" s="46" t="b">
        <v>1</v>
      </c>
      <c r="C59" s="20">
        <v>23</v>
      </c>
      <c r="D59" s="13" t="s">
        <v>150</v>
      </c>
      <c r="F59" s="16" t="b">
        <v>1</v>
      </c>
      <c r="G59" s="17" t="b">
        <v>1</v>
      </c>
      <c r="H59" s="18" t="b">
        <v>1</v>
      </c>
      <c r="J59" s="277"/>
      <c r="K59" s="283"/>
      <c r="L59" s="264"/>
      <c r="M59" s="266"/>
      <c r="N59" s="94"/>
      <c r="O59" s="91"/>
    </row>
    <row r="60" spans="1:15" ht="5.0999999999999996" customHeight="1" thickTop="1" thickBot="1">
      <c r="C60" s="12"/>
      <c r="D60" s="12"/>
      <c r="F60" s="24"/>
      <c r="G60" s="25"/>
      <c r="H60" s="26"/>
      <c r="J60" s="276"/>
      <c r="K60" s="285"/>
      <c r="L60" s="264"/>
      <c r="M60" s="265"/>
      <c r="N60" s="93"/>
    </row>
    <row r="61" spans="1:15" ht="30" customHeight="1" thickTop="1" thickBot="1">
      <c r="B61" s="46" t="b">
        <v>1</v>
      </c>
      <c r="C61" s="20">
        <v>24</v>
      </c>
      <c r="D61" s="13" t="s">
        <v>151</v>
      </c>
      <c r="F61" s="16" t="b">
        <v>1</v>
      </c>
      <c r="G61" s="17" t="b">
        <v>1</v>
      </c>
      <c r="H61" s="18" t="b">
        <v>1</v>
      </c>
      <c r="J61" s="277"/>
      <c r="K61" s="283" t="s">
        <v>152</v>
      </c>
      <c r="L61" s="264"/>
      <c r="M61" s="266"/>
      <c r="N61" s="94"/>
      <c r="O61" s="91"/>
    </row>
    <row r="62" spans="1:15" ht="5.0999999999999996" customHeight="1" thickTop="1" thickBot="1">
      <c r="C62" s="12"/>
      <c r="D62" s="12"/>
      <c r="F62" s="24"/>
      <c r="G62" s="25"/>
      <c r="H62" s="26"/>
      <c r="J62" s="276"/>
      <c r="K62" s="285"/>
      <c r="L62" s="264"/>
      <c r="M62" s="265"/>
      <c r="N62" s="93"/>
    </row>
    <row r="63" spans="1:15" ht="39.75" thickTop="1" thickBot="1">
      <c r="B63" s="46" t="b">
        <v>1</v>
      </c>
      <c r="C63" s="20">
        <v>25</v>
      </c>
      <c r="D63" s="13" t="s">
        <v>153</v>
      </c>
      <c r="F63" s="16" t="b">
        <v>1</v>
      </c>
      <c r="G63" s="17" t="b">
        <v>1</v>
      </c>
      <c r="H63" s="18" t="b">
        <v>1</v>
      </c>
      <c r="J63" s="277"/>
      <c r="K63" s="283" t="s">
        <v>154</v>
      </c>
      <c r="L63" s="264"/>
      <c r="M63" s="266"/>
      <c r="N63" s="94"/>
      <c r="O63" s="91"/>
    </row>
    <row r="64" spans="1:15" ht="5.0999999999999996" customHeight="1" thickTop="1" thickBot="1">
      <c r="C64" s="12"/>
      <c r="D64" s="12"/>
      <c r="F64" s="24"/>
      <c r="G64" s="25"/>
      <c r="H64" s="26"/>
      <c r="J64" s="276"/>
      <c r="K64" s="285"/>
      <c r="L64" s="264"/>
      <c r="M64" s="265"/>
      <c r="N64" s="93"/>
    </row>
    <row r="65" spans="2:21" ht="30" customHeight="1" thickTop="1" thickBot="1">
      <c r="B65" s="46" t="b">
        <v>1</v>
      </c>
      <c r="C65" s="20">
        <v>26</v>
      </c>
      <c r="D65" s="13" t="s">
        <v>155</v>
      </c>
      <c r="F65" s="16" t="b">
        <v>0</v>
      </c>
      <c r="G65" s="17" t="b">
        <v>1</v>
      </c>
      <c r="H65" s="18" t="b">
        <v>0</v>
      </c>
      <c r="J65" s="277"/>
      <c r="K65" s="282" t="s">
        <v>143</v>
      </c>
      <c r="L65" s="264"/>
      <c r="M65" s="266"/>
      <c r="N65" s="94"/>
      <c r="O65" s="91"/>
    </row>
    <row r="66" spans="2:21" ht="5.0999999999999996" customHeight="1" thickTop="1" thickBot="1">
      <c r="C66" s="12"/>
      <c r="D66" s="12"/>
      <c r="F66" s="24"/>
      <c r="G66" s="25"/>
      <c r="H66" s="26"/>
      <c r="J66" s="279"/>
      <c r="K66" s="285"/>
      <c r="L66" s="264"/>
      <c r="M66" s="265"/>
      <c r="N66" s="93"/>
    </row>
    <row r="67" spans="2:21" ht="52.5" thickTop="1" thickBot="1">
      <c r="B67" s="46" t="b">
        <v>1</v>
      </c>
      <c r="C67" s="20">
        <v>27</v>
      </c>
      <c r="D67" s="13" t="s">
        <v>156</v>
      </c>
      <c r="F67" s="16" t="b">
        <v>0</v>
      </c>
      <c r="G67" s="17" t="b">
        <v>1</v>
      </c>
      <c r="H67" s="18" t="b">
        <v>0</v>
      </c>
      <c r="J67" s="279"/>
      <c r="K67" s="291" t="s">
        <v>154</v>
      </c>
      <c r="L67" s="264"/>
      <c r="M67" s="266"/>
      <c r="N67" s="94"/>
      <c r="O67" s="91"/>
    </row>
    <row r="68" spans="2:21" ht="5.0999999999999996" customHeight="1" thickTop="1" thickBot="1">
      <c r="C68" s="12"/>
      <c r="D68" s="12"/>
      <c r="F68" s="24"/>
      <c r="G68" s="25"/>
      <c r="H68" s="26"/>
      <c r="J68" s="279"/>
      <c r="K68" s="285"/>
      <c r="L68" s="264"/>
      <c r="M68" s="265"/>
      <c r="N68" s="93"/>
    </row>
    <row r="69" spans="2:21" ht="110.25" customHeight="1" thickTop="1" thickBot="1">
      <c r="B69" s="46" t="b">
        <v>0</v>
      </c>
      <c r="C69" s="20">
        <v>28</v>
      </c>
      <c r="D69" s="13" t="s">
        <v>157</v>
      </c>
      <c r="F69" s="16" t="b">
        <v>0</v>
      </c>
      <c r="G69" s="17" t="b">
        <v>1</v>
      </c>
      <c r="H69" s="18" t="b">
        <v>1</v>
      </c>
      <c r="J69" s="328" t="s">
        <v>113</v>
      </c>
      <c r="K69" s="291" t="s">
        <v>158</v>
      </c>
      <c r="L69" s="304" t="s">
        <v>115</v>
      </c>
      <c r="M69" s="269" t="s">
        <v>113</v>
      </c>
      <c r="N69" s="270" t="b">
        <v>0</v>
      </c>
      <c r="O69" s="97" t="str" cm="1">
        <f t="array" aca="1" ref="O69" ca="1">IFERROR(INDIRECT($C69&amp;"!$B$1"),0)</f>
        <v>BYGGA PERSONSLUSS</v>
      </c>
      <c r="P69" s="180" cm="1">
        <f t="array" aca="1" ref="P69" ca="1">IF($N69=FALSE,0,IFERROR(INDIRECT($C69&amp;"!$I$28"),0))</f>
        <v>0</v>
      </c>
      <c r="Q69" s="181" cm="1">
        <f t="array" aca="1" ref="Q69" ca="1">IF($N69=FALSE,0,IFERROR(INDIRECT($C69&amp;"!$I$29"),0))</f>
        <v>0</v>
      </c>
      <c r="R69" s="182" cm="1">
        <f t="array" aca="1" ref="R69" ca="1">IF($N69=FALSE,0,IFERROR(INDIRECT($C69&amp;"!$I$30"),0))</f>
        <v>0</v>
      </c>
      <c r="S69" s="178" cm="1">
        <f t="array" aca="1" ref="S69" ca="1">IF($N69=FALSE,0,IFERROR(INDIRECT($C69&amp;"!$m$29"),0))</f>
        <v>0</v>
      </c>
      <c r="T69" s="179" cm="1">
        <f t="array" aca="1" ref="T69" ca="1">IF($N69=FALSE,0,IFERROR(INDIRECT($C69&amp;"!$M$30"),0))</f>
        <v>0</v>
      </c>
      <c r="U69" s="139">
        <f ca="1">SUM(P69:T69)</f>
        <v>0</v>
      </c>
    </row>
    <row r="70" spans="2:21" ht="5.0999999999999996" customHeight="1" thickTop="1" thickBot="1">
      <c r="C70" s="12"/>
      <c r="D70" s="12"/>
      <c r="F70" s="24"/>
      <c r="G70" s="25"/>
      <c r="H70" s="26"/>
      <c r="J70" s="274"/>
      <c r="K70" s="285"/>
      <c r="L70" s="264"/>
      <c r="M70" s="265"/>
      <c r="N70" s="93"/>
    </row>
    <row r="71" spans="2:21" ht="30" customHeight="1" thickTop="1" thickBot="1">
      <c r="B71" s="46" t="b">
        <v>0</v>
      </c>
      <c r="C71" s="20">
        <v>29</v>
      </c>
      <c r="D71" s="13" t="s">
        <v>159</v>
      </c>
      <c r="F71" s="16" t="b">
        <v>0</v>
      </c>
      <c r="G71" s="17" t="b">
        <v>1</v>
      </c>
      <c r="H71" s="18" t="b">
        <v>1</v>
      </c>
      <c r="J71" s="328" t="s">
        <v>113</v>
      </c>
      <c r="K71" s="291"/>
      <c r="L71" s="304" t="s">
        <v>115</v>
      </c>
      <c r="M71" s="269" t="s">
        <v>113</v>
      </c>
      <c r="N71" s="270" t="b">
        <v>0</v>
      </c>
      <c r="O71" s="97" t="str" cm="1">
        <f t="array" aca="1" ref="O71" ca="1">IFERROR(INDIRECT($C71&amp;"!$B$1"),0)</f>
        <v>BESÖKSKLÄDER</v>
      </c>
      <c r="P71" s="180" cm="1">
        <f t="array" aca="1" ref="P71" ca="1">IF($N71=FALSE,0,IFERROR(INDIRECT($C71&amp;"!$I$28"),0))</f>
        <v>0</v>
      </c>
      <c r="Q71" s="181" cm="1">
        <f t="array" aca="1" ref="Q71" ca="1">IF($N71=FALSE,0,IFERROR(INDIRECT($C71&amp;"!$I$29"),0))</f>
        <v>0</v>
      </c>
      <c r="R71" s="182" cm="1">
        <f t="array" aca="1" ref="R71" ca="1">IF($N71=FALSE,0,IFERROR(INDIRECT($C71&amp;"!$I$30"),0))</f>
        <v>0</v>
      </c>
      <c r="S71" s="178" cm="1">
        <f t="array" aca="1" ref="S71" ca="1">IF($N71=FALSE,0,IFERROR(INDIRECT($C71&amp;"!$m$29"),0))</f>
        <v>0</v>
      </c>
      <c r="T71" s="179" cm="1">
        <f t="array" aca="1" ref="T71" ca="1">IF($N71=FALSE,0,IFERROR(INDIRECT($C71&amp;"!$M$30"),0))</f>
        <v>0</v>
      </c>
      <c r="U71" s="139">
        <f ca="1">SUM(P71:T71)</f>
        <v>0</v>
      </c>
    </row>
    <row r="72" spans="2:21" ht="5.0999999999999996" customHeight="1" thickTop="1" thickBot="1">
      <c r="C72" s="12"/>
      <c r="D72" s="12"/>
      <c r="F72" s="24"/>
      <c r="G72" s="25"/>
      <c r="H72" s="26"/>
      <c r="J72" s="274"/>
      <c r="K72" s="285"/>
      <c r="L72" s="264"/>
      <c r="M72" s="265"/>
      <c r="N72" s="93"/>
    </row>
    <row r="73" spans="2:21" ht="39.75" thickTop="1" thickBot="1">
      <c r="B73" s="46" t="b">
        <v>0</v>
      </c>
      <c r="C73" s="20">
        <v>30</v>
      </c>
      <c r="D73" s="13" t="s">
        <v>160</v>
      </c>
      <c r="F73" s="16" t="b">
        <v>0</v>
      </c>
      <c r="G73" s="17" t="b">
        <v>1</v>
      </c>
      <c r="H73" s="18" t="b">
        <v>1</v>
      </c>
      <c r="J73" s="328" t="s">
        <v>113</v>
      </c>
      <c r="K73" s="291"/>
      <c r="L73" s="304" t="s">
        <v>115</v>
      </c>
      <c r="M73" s="269" t="s">
        <v>113</v>
      </c>
      <c r="N73" s="270" t="b">
        <v>0</v>
      </c>
      <c r="O73" s="97" t="str" cm="1">
        <f t="array" aca="1" ref="O73" ca="1">IFERROR(INDIRECT($C73&amp;"!$B$1"),0)</f>
        <v>UTRUSTNING</v>
      </c>
      <c r="P73" s="180" cm="1">
        <f t="array" aca="1" ref="P73" ca="1">IF($N73=FALSE,0,IFERROR(INDIRECT($C73&amp;"!$I$28"),0))</f>
        <v>0</v>
      </c>
      <c r="Q73" s="181" cm="1">
        <f t="array" aca="1" ref="Q73" ca="1">IF($N73=FALSE,0,IFERROR(INDIRECT($C73&amp;"!$I$29"),0))</f>
        <v>0</v>
      </c>
      <c r="R73" s="182" cm="1">
        <f t="array" aca="1" ref="R73" ca="1">IF($N73=FALSE,0,IFERROR(INDIRECT($C73&amp;"!$I$30"),0))</f>
        <v>0</v>
      </c>
      <c r="S73" s="178" cm="1">
        <f t="array" aca="1" ref="S73" ca="1">IF($N73=FALSE,0,IFERROR(INDIRECT($C73&amp;"!$m$29"),0))</f>
        <v>0</v>
      </c>
      <c r="T73" s="179" cm="1">
        <f t="array" aca="1" ref="T73" ca="1">IF($N73=FALSE,0,IFERROR(INDIRECT($C73&amp;"!$M$30"),0))</f>
        <v>0</v>
      </c>
      <c r="U73" s="139">
        <f ca="1">SUM(P73:T73)</f>
        <v>0</v>
      </c>
    </row>
    <row r="74" spans="2:21" ht="5.0999999999999996" customHeight="1" thickTop="1" thickBot="1">
      <c r="C74" s="12"/>
      <c r="D74" s="12"/>
      <c r="F74" s="24"/>
      <c r="G74" s="25"/>
      <c r="H74" s="26"/>
      <c r="J74" s="274"/>
      <c r="K74" s="285"/>
      <c r="L74" s="264"/>
      <c r="M74" s="265"/>
      <c r="N74" s="93"/>
    </row>
    <row r="75" spans="2:21" ht="30" customHeight="1" thickTop="1" thickBot="1">
      <c r="B75" s="46" t="b">
        <v>0</v>
      </c>
      <c r="C75" s="20">
        <v>31</v>
      </c>
      <c r="D75" s="13" t="s">
        <v>161</v>
      </c>
      <c r="F75" s="16" t="b">
        <v>0</v>
      </c>
      <c r="G75" s="17" t="b">
        <v>0</v>
      </c>
      <c r="H75" s="18" t="b">
        <v>1</v>
      </c>
      <c r="J75" s="328" t="s">
        <v>113</v>
      </c>
      <c r="K75" s="291"/>
      <c r="L75" s="304" t="s">
        <v>115</v>
      </c>
      <c r="M75" s="269" t="s">
        <v>113</v>
      </c>
      <c r="N75" s="270" t="b">
        <v>0</v>
      </c>
      <c r="O75" s="97" t="str" cm="1">
        <f t="array" aca="1" ref="O75" ca="1">IFERROR(INDIRECT($C75&amp;"!$B$1"),0)</f>
        <v>KARENS UTLANDSVISTELSE</v>
      </c>
      <c r="P75" s="180" cm="1">
        <f t="array" aca="1" ref="P75" ca="1">IF($N75=FALSE,0,IFERROR(INDIRECT($C75&amp;"!$I$28"),0))</f>
        <v>0</v>
      </c>
      <c r="Q75" s="181" cm="1">
        <f t="array" aca="1" ref="Q75" ca="1">IF($N75=FALSE,0,IFERROR(INDIRECT($C75&amp;"!$I$29"),0))</f>
        <v>0</v>
      </c>
      <c r="R75" s="182" cm="1">
        <f t="array" aca="1" ref="R75" ca="1">IF($N75=FALSE,0,IFERROR(INDIRECT($C75&amp;"!$I$30"),0))</f>
        <v>0</v>
      </c>
      <c r="S75" s="178" cm="1">
        <f t="array" aca="1" ref="S75" ca="1">IF($N75=FALSE,0,IFERROR(INDIRECT($C75&amp;"!$m$29"),0))</f>
        <v>0</v>
      </c>
      <c r="T75" s="179" cm="1">
        <f t="array" aca="1" ref="T75" ca="1">IF($N75=FALSE,0,IFERROR(INDIRECT($C75&amp;"!$M$30"),0))</f>
        <v>0</v>
      </c>
      <c r="U75" s="139">
        <f ca="1">SUM(P75:T75)</f>
        <v>0</v>
      </c>
    </row>
    <row r="76" spans="2:21" ht="5.0999999999999996" customHeight="1" thickTop="1" thickBot="1">
      <c r="C76" s="12"/>
      <c r="D76" s="12"/>
      <c r="F76" s="24"/>
      <c r="G76" s="25"/>
      <c r="H76" s="26"/>
      <c r="J76" s="274"/>
      <c r="K76" s="285"/>
      <c r="L76" s="264"/>
      <c r="M76" s="265"/>
      <c r="N76" s="93"/>
    </row>
    <row r="77" spans="2:21" ht="31.5" thickTop="1" thickBot="1">
      <c r="B77" s="46" t="b">
        <v>0</v>
      </c>
      <c r="C77" s="20">
        <v>32</v>
      </c>
      <c r="D77" s="13" t="s">
        <v>162</v>
      </c>
      <c r="F77" s="16" t="b">
        <v>0</v>
      </c>
      <c r="G77" s="17" t="b">
        <v>0</v>
      </c>
      <c r="H77" s="18" t="b">
        <v>1</v>
      </c>
      <c r="J77" s="328" t="s">
        <v>113</v>
      </c>
      <c r="K77" s="291" t="s">
        <v>145</v>
      </c>
      <c r="L77" s="304" t="s">
        <v>115</v>
      </c>
      <c r="M77" s="269" t="s">
        <v>113</v>
      </c>
      <c r="N77" s="270" t="b">
        <v>0</v>
      </c>
      <c r="O77" s="97" t="str" cm="1">
        <f t="array" aca="1" ref="O77" ca="1">IFERROR(INDIRECT($C77&amp;"!$B$1"),0)</f>
        <v>SÄKRA SMITTSKYDD VID OMBYGGNATION</v>
      </c>
      <c r="P77" s="180" cm="1">
        <f t="array" aca="1" ref="P77" ca="1">IF($N77=FALSE,0,IFERROR(INDIRECT($C77&amp;"!$I$28"),0))</f>
        <v>0</v>
      </c>
      <c r="Q77" s="181" cm="1">
        <f t="array" aca="1" ref="Q77" ca="1">IF($N77=FALSE,0,IFERROR(INDIRECT($C77&amp;"!$I$29"),0))</f>
        <v>0</v>
      </c>
      <c r="R77" s="182" cm="1">
        <f t="array" aca="1" ref="R77" ca="1">IF($N77=FALSE,0,IFERROR(INDIRECT($C77&amp;"!$I$30"),0))</f>
        <v>0</v>
      </c>
      <c r="S77" s="178" cm="1">
        <f t="array" aca="1" ref="S77" ca="1">IF($N77=FALSE,0,IFERROR(INDIRECT($C77&amp;"!$m$29"),0))</f>
        <v>0</v>
      </c>
      <c r="T77" s="179" cm="1">
        <f t="array" aca="1" ref="T77" ca="1">IF($N77=FALSE,0,IFERROR(INDIRECT($C77&amp;"!$M$30"),0))</f>
        <v>0</v>
      </c>
      <c r="U77" s="139">
        <f ca="1">SUM(P77:T77)</f>
        <v>0</v>
      </c>
    </row>
    <row r="78" spans="2:21" ht="5.0999999999999996" customHeight="1" thickTop="1" thickBot="1">
      <c r="C78" s="12"/>
      <c r="D78" s="12"/>
      <c r="F78" s="24"/>
      <c r="G78" s="25"/>
      <c r="H78" s="26"/>
      <c r="J78" s="274"/>
      <c r="K78" s="285"/>
      <c r="L78" s="264"/>
      <c r="M78" s="265"/>
      <c r="N78" s="93"/>
    </row>
    <row r="79" spans="2:21" ht="39.75" thickTop="1" thickBot="1">
      <c r="B79" s="46" t="b">
        <v>0</v>
      </c>
      <c r="C79" s="20">
        <v>33</v>
      </c>
      <c r="D79" s="13" t="s">
        <v>163</v>
      </c>
      <c r="F79" s="16" t="b">
        <v>0</v>
      </c>
      <c r="G79" s="17" t="b">
        <v>0</v>
      </c>
      <c r="H79" s="18" t="b">
        <v>1</v>
      </c>
      <c r="J79" s="328" t="s">
        <v>113</v>
      </c>
      <c r="K79" s="291" t="s">
        <v>164</v>
      </c>
      <c r="L79" s="304" t="s">
        <v>115</v>
      </c>
      <c r="M79" s="269" t="s">
        <v>113</v>
      </c>
      <c r="N79" s="270" t="b">
        <v>0</v>
      </c>
      <c r="O79" s="97" t="str" cm="1">
        <f t="array" aca="1" ref="O79" ca="1">IFERROR(INDIRECT($C79&amp;"!$B$1"),0)</f>
        <v>TRANSPORTLOGG</v>
      </c>
      <c r="P79" s="180" cm="1">
        <f t="array" aca="1" ref="P79" ca="1">IF($N79=FALSE,0,IFERROR(INDIRECT($C79&amp;"!$I$28"),0))</f>
        <v>0</v>
      </c>
      <c r="Q79" s="181" cm="1">
        <f t="array" aca="1" ref="Q79" ca="1">IF($N79=FALSE,0,IFERROR(INDIRECT($C79&amp;"!$I$29"),0))</f>
        <v>0</v>
      </c>
      <c r="R79" s="182" cm="1">
        <f t="array" aca="1" ref="R79" ca="1">IF($N79=FALSE,0,IFERROR(INDIRECT($C79&amp;"!$I$30"),0))</f>
        <v>0</v>
      </c>
      <c r="S79" s="178" cm="1">
        <f t="array" aca="1" ref="S79" ca="1">IF($N79=FALSE,0,IFERROR(INDIRECT($C79&amp;"!$m$29"),0))</f>
        <v>0</v>
      </c>
      <c r="T79" s="179" cm="1">
        <f t="array" aca="1" ref="T79" ca="1">IF($N79=FALSE,0,IFERROR(INDIRECT($C79&amp;"!$M$30"),0))</f>
        <v>0</v>
      </c>
      <c r="U79" s="139">
        <f ca="1">SUM(P79:T79)</f>
        <v>0</v>
      </c>
    </row>
    <row r="80" spans="2:21" ht="16.5" thickTop="1" thickBot="1">
      <c r="C80" s="12"/>
      <c r="D80" s="12"/>
      <c r="F80" s="24"/>
      <c r="G80" s="25"/>
      <c r="H80" s="26"/>
      <c r="J80" s="275"/>
      <c r="K80" s="285"/>
      <c r="L80" s="264"/>
      <c r="M80" s="265"/>
      <c r="N80" s="93"/>
    </row>
    <row r="81" spans="2:15" ht="21" customHeight="1" thickTop="1" thickBot="1">
      <c r="B81" s="390" t="s">
        <v>165</v>
      </c>
      <c r="C81" s="390"/>
      <c r="D81" s="390"/>
      <c r="F81" s="24"/>
      <c r="G81" s="25"/>
      <c r="H81" s="26"/>
      <c r="J81" s="276"/>
      <c r="K81" s="287"/>
      <c r="L81" s="264"/>
      <c r="M81" s="265"/>
      <c r="N81" s="93"/>
    </row>
    <row r="82" spans="2:15" ht="9.6" customHeight="1" thickTop="1" thickBot="1">
      <c r="B82" s="14"/>
      <c r="C82" s="14"/>
      <c r="D82" s="14"/>
      <c r="F82" s="24"/>
      <c r="G82" s="25"/>
      <c r="H82" s="26"/>
      <c r="J82" s="276"/>
      <c r="K82" s="287"/>
      <c r="L82" s="264"/>
      <c r="M82" s="265"/>
      <c r="N82" s="93"/>
    </row>
    <row r="83" spans="2:15" ht="30" customHeight="1" thickTop="1" thickBot="1">
      <c r="B83" s="387" t="s">
        <v>166</v>
      </c>
      <c r="C83" s="387"/>
      <c r="D83" s="387"/>
      <c r="F83" s="27"/>
      <c r="G83" s="28"/>
      <c r="H83" s="29"/>
      <c r="J83" s="276"/>
      <c r="K83" s="288"/>
      <c r="L83" s="264"/>
      <c r="M83" s="265"/>
      <c r="N83" s="93"/>
    </row>
    <row r="84" spans="2:15" ht="61.5" thickTop="1" thickBot="1">
      <c r="B84" s="46" t="b">
        <v>1</v>
      </c>
      <c r="C84" s="20">
        <v>34</v>
      </c>
      <c r="D84" s="13" t="s">
        <v>167</v>
      </c>
      <c r="F84" s="16" t="b">
        <v>1</v>
      </c>
      <c r="G84" s="17" t="b">
        <v>1</v>
      </c>
      <c r="H84" s="18" t="b">
        <v>1</v>
      </c>
      <c r="J84" s="276"/>
      <c r="K84" s="283" t="s">
        <v>168</v>
      </c>
      <c r="L84" s="264"/>
      <c r="M84" s="265"/>
      <c r="N84" s="93"/>
    </row>
    <row r="85" spans="2:15" ht="5.0999999999999996" customHeight="1" thickTop="1" thickBot="1">
      <c r="C85" s="12"/>
      <c r="D85" s="12"/>
      <c r="F85" s="24"/>
      <c r="G85" s="25"/>
      <c r="H85" s="26"/>
      <c r="J85" s="276"/>
      <c r="K85" s="285"/>
      <c r="L85" s="264"/>
      <c r="M85" s="265"/>
      <c r="N85" s="93"/>
    </row>
    <row r="86" spans="2:15" ht="133.5" thickTop="1" thickBot="1">
      <c r="B86" s="46" t="b">
        <v>1</v>
      </c>
      <c r="C86" s="20">
        <v>35</v>
      </c>
      <c r="D86" s="13" t="s">
        <v>169</v>
      </c>
      <c r="F86" s="16" t="b">
        <v>1</v>
      </c>
      <c r="G86" s="17" t="b">
        <v>1</v>
      </c>
      <c r="H86" s="18" t="b">
        <v>1</v>
      </c>
      <c r="J86" s="277"/>
      <c r="K86" s="283" t="s">
        <v>170</v>
      </c>
      <c r="L86" s="264"/>
      <c r="M86" s="266"/>
      <c r="N86" s="94"/>
      <c r="O86" s="91"/>
    </row>
    <row r="87" spans="2:15" ht="5.0999999999999996" customHeight="1" thickTop="1" thickBot="1">
      <c r="C87" s="12"/>
      <c r="D87" s="12"/>
      <c r="F87" s="24"/>
      <c r="G87" s="25"/>
      <c r="H87" s="26"/>
      <c r="J87" s="276"/>
      <c r="K87" s="285"/>
      <c r="L87" s="264"/>
      <c r="M87" s="265"/>
      <c r="N87" s="93"/>
    </row>
    <row r="88" spans="2:15" ht="37.5" thickTop="1" thickBot="1">
      <c r="B88" s="46" t="b">
        <v>1</v>
      </c>
      <c r="C88" s="20">
        <v>36</v>
      </c>
      <c r="D88" s="13" t="s">
        <v>171</v>
      </c>
      <c r="F88" s="16" t="b">
        <v>1</v>
      </c>
      <c r="G88" s="17" t="b">
        <v>1</v>
      </c>
      <c r="H88" s="18" t="b">
        <v>1</v>
      </c>
      <c r="J88" s="277"/>
      <c r="K88" s="283" t="s">
        <v>172</v>
      </c>
      <c r="L88" s="264"/>
      <c r="M88" s="266"/>
      <c r="N88" s="94"/>
      <c r="O88" s="91"/>
    </row>
    <row r="89" spans="2:15" ht="30" customHeight="1" thickTop="1" thickBot="1">
      <c r="B89" s="387" t="s">
        <v>173</v>
      </c>
      <c r="C89" s="387"/>
      <c r="D89" s="387"/>
      <c r="F89" s="27"/>
      <c r="G89" s="28"/>
      <c r="H89" s="29"/>
      <c r="J89" s="276"/>
      <c r="K89" s="288"/>
      <c r="L89" s="264"/>
      <c r="M89" s="265"/>
      <c r="N89" s="93"/>
    </row>
    <row r="90" spans="2:15" ht="73.5" thickTop="1" thickBot="1">
      <c r="B90" s="46" t="b">
        <v>1</v>
      </c>
      <c r="C90" s="20">
        <v>37</v>
      </c>
      <c r="D90" s="13" t="s">
        <v>174</v>
      </c>
      <c r="F90" s="16" t="b">
        <v>1</v>
      </c>
      <c r="G90" s="17" t="b">
        <v>1</v>
      </c>
      <c r="H90" s="18" t="b">
        <v>1</v>
      </c>
      <c r="J90" s="276"/>
      <c r="K90" s="283" t="s">
        <v>175</v>
      </c>
      <c r="L90" s="264"/>
      <c r="M90" s="265"/>
      <c r="N90" s="93"/>
    </row>
    <row r="91" spans="2:15" ht="5.0999999999999996" customHeight="1" thickTop="1" thickBot="1">
      <c r="C91" s="12"/>
      <c r="D91" s="12"/>
      <c r="F91" s="24"/>
      <c r="G91" s="25"/>
      <c r="H91" s="26"/>
      <c r="J91" s="276"/>
      <c r="K91" s="285"/>
      <c r="L91" s="264"/>
      <c r="M91" s="265"/>
      <c r="N91" s="93"/>
    </row>
    <row r="92" spans="2:15" ht="30" customHeight="1" thickTop="1" thickBot="1">
      <c r="B92" s="46" t="b">
        <v>1</v>
      </c>
      <c r="C92" s="20">
        <v>38</v>
      </c>
      <c r="D92" s="13" t="s">
        <v>176</v>
      </c>
      <c r="F92" s="16" t="b">
        <v>1</v>
      </c>
      <c r="G92" s="17" t="b">
        <v>1</v>
      </c>
      <c r="H92" s="18" t="b">
        <v>1</v>
      </c>
      <c r="J92" s="277"/>
      <c r="K92" s="283" t="s">
        <v>177</v>
      </c>
      <c r="L92" s="264"/>
      <c r="M92" s="266"/>
      <c r="N92" s="94"/>
      <c r="O92" s="91"/>
    </row>
    <row r="93" spans="2:15" ht="5.0999999999999996" customHeight="1" thickTop="1" thickBot="1">
      <c r="C93" s="12"/>
      <c r="D93" s="12"/>
      <c r="F93" s="24"/>
      <c r="G93" s="25"/>
      <c r="H93" s="26"/>
      <c r="J93" s="276"/>
      <c r="K93" s="285"/>
      <c r="L93" s="264"/>
      <c r="M93" s="265"/>
      <c r="N93" s="93"/>
    </row>
    <row r="94" spans="2:15" ht="30" customHeight="1" thickTop="1" thickBot="1">
      <c r="B94" s="46" t="b">
        <v>1</v>
      </c>
      <c r="C94" s="20">
        <v>39</v>
      </c>
      <c r="D94" s="13" t="s">
        <v>178</v>
      </c>
      <c r="F94" s="16" t="b">
        <v>1</v>
      </c>
      <c r="G94" s="17" t="b">
        <v>1</v>
      </c>
      <c r="H94" s="18" t="b">
        <v>1</v>
      </c>
      <c r="J94" s="277"/>
      <c r="K94" s="283"/>
      <c r="L94" s="264"/>
      <c r="M94" s="266"/>
      <c r="N94" s="94"/>
      <c r="O94" s="91"/>
    </row>
    <row r="95" spans="2:15" ht="30" customHeight="1" thickTop="1" thickBot="1">
      <c r="B95" s="387" t="s">
        <v>179</v>
      </c>
      <c r="C95" s="387"/>
      <c r="D95" s="387"/>
      <c r="F95" s="27"/>
      <c r="G95" s="28"/>
      <c r="H95" s="29"/>
      <c r="J95" s="276"/>
      <c r="K95" s="288"/>
      <c r="L95" s="264"/>
      <c r="M95" s="265"/>
      <c r="N95" s="93"/>
    </row>
    <row r="96" spans="2:15" ht="30" customHeight="1" thickTop="1" thickBot="1">
      <c r="B96" s="46" t="b">
        <v>1</v>
      </c>
      <c r="C96" s="20">
        <v>40</v>
      </c>
      <c r="D96" s="13" t="s">
        <v>180</v>
      </c>
      <c r="F96" s="16" t="b">
        <v>1</v>
      </c>
      <c r="G96" s="17" t="b">
        <v>1</v>
      </c>
      <c r="H96" s="18" t="b">
        <v>1</v>
      </c>
      <c r="J96" s="277"/>
      <c r="K96" s="283" t="s">
        <v>181</v>
      </c>
      <c r="L96" s="264"/>
      <c r="M96" s="266"/>
      <c r="N96" s="94"/>
      <c r="O96" s="91"/>
    </row>
    <row r="97" spans="2:21" ht="30" customHeight="1" thickTop="1" thickBot="1">
      <c r="B97" s="387" t="s">
        <v>166</v>
      </c>
      <c r="C97" s="387"/>
      <c r="D97" s="387"/>
      <c r="F97" s="27"/>
      <c r="G97" s="28"/>
      <c r="H97" s="29"/>
      <c r="J97" s="276"/>
      <c r="K97" s="288"/>
      <c r="L97" s="264"/>
      <c r="M97" s="265"/>
      <c r="N97" s="93"/>
    </row>
    <row r="98" spans="2:21" ht="30" customHeight="1" thickTop="1" thickBot="1">
      <c r="B98" s="46" t="b">
        <v>1</v>
      </c>
      <c r="C98" s="20">
        <v>41</v>
      </c>
      <c r="D98" s="13" t="s">
        <v>182</v>
      </c>
      <c r="F98" s="16" t="b">
        <v>0</v>
      </c>
      <c r="G98" s="17" t="b">
        <v>1</v>
      </c>
      <c r="H98" s="18" t="b">
        <v>0</v>
      </c>
      <c r="J98" s="277"/>
      <c r="K98" s="283" t="s">
        <v>183</v>
      </c>
      <c r="L98" s="264"/>
      <c r="M98" s="266"/>
      <c r="N98" s="94"/>
      <c r="O98" s="91"/>
    </row>
    <row r="99" spans="2:21" ht="30" customHeight="1" thickTop="1" thickBot="1">
      <c r="B99" s="387" t="s">
        <v>173</v>
      </c>
      <c r="C99" s="387"/>
      <c r="D99" s="387"/>
      <c r="F99" s="27"/>
      <c r="G99" s="28"/>
      <c r="H99" s="29"/>
      <c r="J99" s="276"/>
      <c r="K99" s="288"/>
      <c r="L99" s="264"/>
      <c r="M99" s="265"/>
      <c r="N99" s="93"/>
    </row>
    <row r="100" spans="2:21" ht="126.75" customHeight="1" thickTop="1" thickBot="1">
      <c r="B100" s="46" t="b">
        <v>1</v>
      </c>
      <c r="C100" s="20">
        <v>42</v>
      </c>
      <c r="D100" s="13" t="s">
        <v>184</v>
      </c>
      <c r="F100" s="16" t="b">
        <v>0</v>
      </c>
      <c r="G100" s="17" t="b">
        <v>1</v>
      </c>
      <c r="H100" s="18" t="b">
        <v>0</v>
      </c>
      <c r="J100" s="277"/>
      <c r="K100" s="283" t="s">
        <v>185</v>
      </c>
      <c r="L100" s="264"/>
      <c r="M100" s="266"/>
      <c r="N100" s="94"/>
      <c r="O100" s="91"/>
    </row>
    <row r="101" spans="2:21" ht="5.0999999999999996" customHeight="1" thickTop="1" thickBot="1">
      <c r="C101" s="12"/>
      <c r="D101" s="12"/>
      <c r="F101" s="24"/>
      <c r="G101" s="25"/>
      <c r="H101" s="26"/>
      <c r="J101" s="277"/>
      <c r="K101" s="285"/>
      <c r="L101" s="264"/>
      <c r="M101" s="266"/>
      <c r="N101" s="94"/>
      <c r="O101" s="91"/>
    </row>
    <row r="102" spans="2:21" ht="50.25" customHeight="1" thickTop="1" thickBot="1">
      <c r="B102" s="46" t="b">
        <v>1</v>
      </c>
      <c r="C102" s="20">
        <v>43</v>
      </c>
      <c r="D102" s="13" t="s">
        <v>186</v>
      </c>
      <c r="F102" s="16" t="b">
        <v>0</v>
      </c>
      <c r="G102" s="17" t="b">
        <v>1</v>
      </c>
      <c r="H102" s="18" t="b">
        <v>0</v>
      </c>
      <c r="J102" s="277"/>
      <c r="K102" s="283" t="s">
        <v>187</v>
      </c>
      <c r="L102" s="264"/>
      <c r="M102" s="266"/>
      <c r="N102" s="94"/>
      <c r="O102" s="91"/>
    </row>
    <row r="103" spans="2:21" ht="32.25" customHeight="1" thickTop="1" thickBot="1">
      <c r="B103" s="387" t="s">
        <v>188</v>
      </c>
      <c r="C103" s="387"/>
      <c r="D103" s="387"/>
      <c r="F103" s="27"/>
      <c r="G103" s="28"/>
      <c r="H103" s="29"/>
      <c r="J103" s="276"/>
      <c r="K103" s="288"/>
      <c r="L103" s="264"/>
      <c r="M103" s="265"/>
      <c r="N103" s="93"/>
    </row>
    <row r="104" spans="2:21" ht="39.75" thickTop="1" thickBot="1">
      <c r="B104" s="46" t="b">
        <v>1</v>
      </c>
      <c r="C104" s="20">
        <v>44</v>
      </c>
      <c r="D104" s="13" t="s">
        <v>189</v>
      </c>
      <c r="F104" s="16" t="b">
        <v>0</v>
      </c>
      <c r="G104" s="17" t="b">
        <v>1</v>
      </c>
      <c r="H104" s="18" t="b">
        <v>0</v>
      </c>
      <c r="J104" s="277"/>
      <c r="K104" s="283"/>
      <c r="L104" s="264"/>
      <c r="M104" s="266"/>
      <c r="N104" s="94"/>
      <c r="O104" s="91"/>
    </row>
    <row r="105" spans="2:21" s="15" customFormat="1" ht="30" customHeight="1" thickTop="1" thickBot="1">
      <c r="B105" s="387" t="s">
        <v>190</v>
      </c>
      <c r="C105" s="387"/>
      <c r="D105" s="387"/>
      <c r="F105" s="30"/>
      <c r="G105" s="31"/>
      <c r="H105" s="32"/>
      <c r="J105" s="279"/>
      <c r="K105" s="289"/>
      <c r="L105" s="268"/>
      <c r="M105" s="267"/>
      <c r="N105" s="95"/>
      <c r="O105" s="90"/>
      <c r="P105" s="140"/>
      <c r="Q105" s="140"/>
      <c r="R105" s="140"/>
      <c r="S105" s="140"/>
      <c r="T105" s="140"/>
      <c r="U105" s="140"/>
    </row>
    <row r="106" spans="2:21" ht="131.25" customHeight="1" thickTop="1" thickBot="1">
      <c r="B106" s="46" t="b">
        <v>0</v>
      </c>
      <c r="C106" s="20">
        <v>45</v>
      </c>
      <c r="D106" s="13" t="s">
        <v>191</v>
      </c>
      <c r="F106" s="16" t="b">
        <v>0</v>
      </c>
      <c r="G106" s="17" t="b">
        <v>1</v>
      </c>
      <c r="H106" s="18" t="b">
        <v>1</v>
      </c>
      <c r="J106" s="328" t="s">
        <v>113</v>
      </c>
      <c r="K106" s="291" t="s">
        <v>192</v>
      </c>
      <c r="L106" s="304" t="s">
        <v>115</v>
      </c>
      <c r="M106" s="269" t="s">
        <v>193</v>
      </c>
      <c r="N106" s="270" t="b">
        <v>0</v>
      </c>
      <c r="O106" s="97" t="str" cm="1">
        <f t="array" aca="1" ref="O106" ca="1">IFERROR(INDIRECT($C106&amp;"!$B$1"),0)</f>
        <v>DJURFÖRFLLYTNINGAR</v>
      </c>
      <c r="P106" s="180" cm="1">
        <f t="array" aca="1" ref="P106" ca="1">IF($N106=FALSE,0,IFERROR(INDIRECT($C106&amp;"!$I$28"),0))</f>
        <v>0</v>
      </c>
      <c r="Q106" s="181" cm="1">
        <f t="array" aca="1" ref="Q106" ca="1">IF($N106=FALSE,0,IFERROR(INDIRECT($C106&amp;"!$I$29"),0))</f>
        <v>0</v>
      </c>
      <c r="R106" s="182" cm="1">
        <f t="array" aca="1" ref="R106" ca="1">IF($N106=FALSE,0,IFERROR(INDIRECT($C106&amp;"!$I$30"),0))</f>
        <v>0</v>
      </c>
      <c r="S106" s="178" cm="1">
        <f t="array" aca="1" ref="S106" ca="1">IF($N106=FALSE,0,IFERROR(INDIRECT($C106&amp;"!$m$29"),0))</f>
        <v>0</v>
      </c>
      <c r="T106" s="179" cm="1">
        <f t="array" aca="1" ref="T106" ca="1">IF($N106=FALSE,0,IFERROR(INDIRECT($C106&amp;"!$M$30"),0))</f>
        <v>0</v>
      </c>
      <c r="U106" s="139">
        <f ca="1">SUM(P106:T106)</f>
        <v>0</v>
      </c>
    </row>
    <row r="107" spans="2:21" ht="5.0999999999999996" customHeight="1" thickTop="1" thickBot="1">
      <c r="C107" s="12"/>
      <c r="D107" s="12"/>
      <c r="F107" s="24"/>
      <c r="G107" s="25"/>
      <c r="H107" s="26"/>
      <c r="J107" s="275"/>
      <c r="K107" s="285"/>
      <c r="L107" s="264"/>
      <c r="M107" s="265"/>
      <c r="N107" s="93"/>
    </row>
    <row r="108" spans="2:21" ht="30" customHeight="1" thickTop="1" thickBot="1">
      <c r="B108" s="46" t="b">
        <v>1</v>
      </c>
      <c r="C108" s="20">
        <v>46</v>
      </c>
      <c r="D108" s="13" t="s">
        <v>194</v>
      </c>
      <c r="F108" s="16" t="b">
        <v>0</v>
      </c>
      <c r="G108" s="17" t="b">
        <v>1</v>
      </c>
      <c r="H108" s="18" t="b">
        <v>0</v>
      </c>
      <c r="J108" s="276"/>
      <c r="K108" s="283"/>
      <c r="L108" s="264"/>
      <c r="M108" s="265"/>
      <c r="N108" s="93"/>
    </row>
    <row r="109" spans="2:21" s="15" customFormat="1" ht="30" customHeight="1" thickTop="1" thickBot="1">
      <c r="B109" s="387" t="s">
        <v>195</v>
      </c>
      <c r="C109" s="387"/>
      <c r="D109" s="387"/>
      <c r="F109" s="30"/>
      <c r="G109" s="31"/>
      <c r="H109" s="32"/>
      <c r="J109" s="278"/>
      <c r="K109" s="289"/>
      <c r="L109" s="268"/>
      <c r="M109" s="267"/>
      <c r="N109" s="95"/>
      <c r="O109" s="90"/>
      <c r="P109" s="140"/>
      <c r="Q109" s="140"/>
      <c r="R109" s="140"/>
      <c r="S109" s="140"/>
      <c r="T109" s="140"/>
      <c r="U109" s="140"/>
    </row>
    <row r="110" spans="2:21" ht="73.5" thickTop="1" thickBot="1">
      <c r="B110" s="46" t="b">
        <v>1</v>
      </c>
      <c r="C110" s="20">
        <v>47</v>
      </c>
      <c r="D110" s="13" t="s">
        <v>196</v>
      </c>
      <c r="F110" s="16" t="b">
        <v>1</v>
      </c>
      <c r="G110" s="17" t="b">
        <v>1</v>
      </c>
      <c r="H110" s="18" t="b">
        <v>1</v>
      </c>
      <c r="J110" s="277"/>
      <c r="K110" s="283" t="s">
        <v>197</v>
      </c>
      <c r="L110" s="264"/>
      <c r="M110" s="266"/>
      <c r="N110" s="94"/>
      <c r="O110" s="91"/>
    </row>
    <row r="111" spans="2:21" ht="5.0999999999999996" customHeight="1" thickTop="1" thickBot="1">
      <c r="C111" s="12"/>
      <c r="D111" s="12"/>
      <c r="F111" s="24"/>
      <c r="G111" s="25"/>
      <c r="H111" s="26"/>
      <c r="J111" s="276"/>
      <c r="K111" s="285"/>
      <c r="L111" s="264"/>
      <c r="M111" s="265"/>
      <c r="N111" s="93"/>
    </row>
    <row r="112" spans="2:21" ht="30" customHeight="1" thickTop="1" thickBot="1">
      <c r="B112" s="46" t="b">
        <v>1</v>
      </c>
      <c r="C112" s="20">
        <v>48</v>
      </c>
      <c r="D112" s="13" t="s">
        <v>198</v>
      </c>
      <c r="F112" s="16" t="b">
        <v>1</v>
      </c>
      <c r="G112" s="17" t="b">
        <v>1</v>
      </c>
      <c r="H112" s="18" t="b">
        <v>1</v>
      </c>
      <c r="J112" s="277"/>
      <c r="K112" s="283"/>
      <c r="L112" s="264"/>
      <c r="M112" s="266"/>
      <c r="N112" s="94"/>
      <c r="O112" s="91"/>
    </row>
    <row r="113" spans="2:21" ht="5.0999999999999996" customHeight="1" thickTop="1" thickBot="1">
      <c r="C113" s="12"/>
      <c r="D113" s="12"/>
      <c r="F113" s="24"/>
      <c r="G113" s="25"/>
      <c r="H113" s="26"/>
      <c r="J113" s="276"/>
      <c r="K113" s="285"/>
      <c r="L113" s="264"/>
      <c r="M113" s="265"/>
      <c r="N113" s="93"/>
    </row>
    <row r="114" spans="2:21" ht="30" customHeight="1" thickTop="1" thickBot="1">
      <c r="B114" s="46" t="b">
        <v>1</v>
      </c>
      <c r="C114" s="20">
        <v>49</v>
      </c>
      <c r="D114" s="13" t="s">
        <v>199</v>
      </c>
      <c r="F114" s="16" t="b">
        <v>1</v>
      </c>
      <c r="G114" s="17" t="b">
        <v>1</v>
      </c>
      <c r="H114" s="18" t="b">
        <v>1</v>
      </c>
      <c r="J114" s="277"/>
      <c r="K114" s="283"/>
      <c r="L114" s="264"/>
      <c r="M114" s="266"/>
      <c r="N114" s="94"/>
      <c r="O114" s="91"/>
    </row>
    <row r="115" spans="2:21" ht="5.0999999999999996" customHeight="1" thickTop="1" thickBot="1">
      <c r="C115" s="12"/>
      <c r="D115" s="12"/>
      <c r="F115" s="24"/>
      <c r="G115" s="25"/>
      <c r="H115" s="26"/>
      <c r="J115" s="277"/>
      <c r="K115" s="285"/>
      <c r="L115" s="264"/>
      <c r="M115" s="266"/>
      <c r="N115" s="94"/>
      <c r="O115" s="91"/>
    </row>
    <row r="116" spans="2:21" ht="30" customHeight="1" thickTop="1" thickBot="1">
      <c r="B116" s="46" t="b">
        <v>1</v>
      </c>
      <c r="C116" s="20">
        <v>50</v>
      </c>
      <c r="D116" s="13" t="s">
        <v>200</v>
      </c>
      <c r="F116" s="16" t="b">
        <v>1</v>
      </c>
      <c r="G116" s="17" t="b">
        <v>1</v>
      </c>
      <c r="H116" s="18" t="b">
        <v>1</v>
      </c>
      <c r="J116" s="277"/>
      <c r="K116" s="283"/>
      <c r="L116" s="264"/>
      <c r="M116" s="266"/>
      <c r="N116" s="94"/>
      <c r="O116" s="91"/>
    </row>
    <row r="117" spans="2:21" ht="5.0999999999999996" customHeight="1" thickTop="1" thickBot="1">
      <c r="C117" s="12"/>
      <c r="D117" s="12"/>
      <c r="F117" s="24"/>
      <c r="G117" s="25"/>
      <c r="H117" s="26"/>
      <c r="J117" s="276"/>
      <c r="K117" s="285"/>
      <c r="L117" s="264"/>
      <c r="M117" s="265"/>
      <c r="N117" s="93"/>
    </row>
    <row r="118" spans="2:21" ht="30" customHeight="1" thickTop="1" thickBot="1">
      <c r="B118" s="46" t="b">
        <v>1</v>
      </c>
      <c r="C118" s="20">
        <v>51</v>
      </c>
      <c r="D118" s="13" t="s">
        <v>201</v>
      </c>
      <c r="F118" s="16" t="b">
        <v>1</v>
      </c>
      <c r="G118" s="17" t="b">
        <v>1</v>
      </c>
      <c r="H118" s="18" t="b">
        <v>1</v>
      </c>
      <c r="J118" s="277"/>
      <c r="K118" s="283"/>
      <c r="L118" s="264"/>
      <c r="M118" s="266"/>
      <c r="N118" s="94"/>
      <c r="O118" s="91"/>
    </row>
    <row r="119" spans="2:21" ht="5.0999999999999996" customHeight="1" thickTop="1" thickBot="1">
      <c r="C119" s="12"/>
      <c r="D119" s="12"/>
      <c r="F119" s="24"/>
      <c r="G119" s="25"/>
      <c r="H119" s="26"/>
      <c r="J119" s="276"/>
      <c r="K119" s="285"/>
      <c r="L119" s="264"/>
      <c r="M119" s="265"/>
      <c r="N119" s="93"/>
    </row>
    <row r="120" spans="2:21" ht="30" customHeight="1" thickTop="1" thickBot="1">
      <c r="B120" s="46" t="b">
        <v>1</v>
      </c>
      <c r="C120" s="20">
        <v>52</v>
      </c>
      <c r="D120" s="13" t="s">
        <v>202</v>
      </c>
      <c r="F120" s="16" t="b">
        <v>1</v>
      </c>
      <c r="G120" s="17" t="b">
        <v>1</v>
      </c>
      <c r="H120" s="18" t="b">
        <v>1</v>
      </c>
      <c r="J120" s="277"/>
      <c r="K120" s="283"/>
      <c r="L120" s="264"/>
      <c r="M120" s="266"/>
      <c r="N120" s="94"/>
      <c r="O120" s="91"/>
    </row>
    <row r="121" spans="2:21" ht="5.0999999999999996" customHeight="1" thickTop="1" thickBot="1">
      <c r="C121" s="12"/>
      <c r="D121" s="12"/>
      <c r="F121" s="24"/>
      <c r="G121" s="25"/>
      <c r="H121" s="26"/>
      <c r="J121" s="276"/>
      <c r="K121" s="285"/>
      <c r="L121" s="264"/>
      <c r="M121" s="265"/>
      <c r="N121" s="93"/>
    </row>
    <row r="122" spans="2:21" ht="97.5" thickTop="1" thickBot="1">
      <c r="B122" s="46" t="b">
        <v>1</v>
      </c>
      <c r="C122" s="20">
        <v>53</v>
      </c>
      <c r="D122" s="13" t="s">
        <v>203</v>
      </c>
      <c r="F122" s="16" t="b">
        <v>1</v>
      </c>
      <c r="G122" s="17" t="b">
        <v>1</v>
      </c>
      <c r="H122" s="18" t="b">
        <v>1</v>
      </c>
      <c r="J122" s="295"/>
      <c r="K122" s="283" t="s">
        <v>204</v>
      </c>
      <c r="L122" s="264"/>
      <c r="M122" s="266"/>
      <c r="N122" s="94"/>
      <c r="O122" s="91"/>
    </row>
    <row r="123" spans="2:21" s="15" customFormat="1" ht="30" customHeight="1" thickTop="1" thickBot="1">
      <c r="B123" s="387" t="s">
        <v>205</v>
      </c>
      <c r="C123" s="387"/>
      <c r="D123" s="387"/>
      <c r="F123" s="30"/>
      <c r="G123" s="31"/>
      <c r="H123" s="32"/>
      <c r="J123" s="279"/>
      <c r="K123" s="290"/>
      <c r="L123" s="268"/>
      <c r="M123" s="267"/>
      <c r="N123" s="95"/>
      <c r="O123" s="90"/>
      <c r="P123" s="140"/>
      <c r="Q123" s="140"/>
      <c r="R123" s="140"/>
      <c r="S123" s="140"/>
      <c r="T123" s="140"/>
      <c r="U123" s="140"/>
    </row>
    <row r="124" spans="2:21" ht="121.9" customHeight="1" thickTop="1" thickBot="1">
      <c r="B124" s="46" t="b">
        <v>0</v>
      </c>
      <c r="C124" s="20">
        <v>54</v>
      </c>
      <c r="D124" s="13" t="s">
        <v>206</v>
      </c>
      <c r="F124" s="16" t="b">
        <v>1</v>
      </c>
      <c r="G124" s="17" t="b">
        <v>1</v>
      </c>
      <c r="H124" s="18" t="b">
        <v>1</v>
      </c>
      <c r="J124" s="328" t="s">
        <v>113</v>
      </c>
      <c r="K124" s="293" t="s">
        <v>207</v>
      </c>
      <c r="L124" s="304" t="s">
        <v>115</v>
      </c>
      <c r="M124" s="269" t="s">
        <v>193</v>
      </c>
      <c r="N124" s="270" t="b">
        <v>0</v>
      </c>
      <c r="O124" s="97" t="str" cm="1">
        <f t="array" aca="1" ref="O124" ca="1">IFERROR(INDIRECT($C124&amp;"!$B$1"),0)</f>
        <v>UTLASTNINGSYTA</v>
      </c>
      <c r="P124" s="180" cm="1">
        <f t="array" aca="1" ref="P124" ca="1">IF($N124=FALSE,0,IFERROR(INDIRECT($C124&amp;"!$I$28"),0))</f>
        <v>0</v>
      </c>
      <c r="Q124" s="181" cm="1">
        <f t="array" aca="1" ref="Q124" ca="1">IF($N124=FALSE,0,IFERROR(INDIRECT($C124&amp;"!$I$29"),0))</f>
        <v>0</v>
      </c>
      <c r="R124" s="182" cm="1">
        <f t="array" aca="1" ref="R124" ca="1">IF($N124=FALSE,0,IFERROR(INDIRECT($C124&amp;"!$I$30"),0))</f>
        <v>0</v>
      </c>
      <c r="S124" s="178" cm="1">
        <f t="array" aca="1" ref="S124" ca="1">IF($N124=FALSE,0,IFERROR(INDIRECT($C124&amp;"!$m$29"),0))</f>
        <v>0</v>
      </c>
      <c r="T124" s="179" cm="1">
        <f t="array" aca="1" ref="T124" ca="1">IF($N124=FALSE,0,IFERROR(INDIRECT($C124&amp;"!$M$30"),0))</f>
        <v>0</v>
      </c>
      <c r="U124" s="139">
        <f ca="1">SUM(P124:T124)</f>
        <v>0</v>
      </c>
    </row>
    <row r="125" spans="2:21" ht="5.0999999999999996" customHeight="1" thickTop="1" thickBot="1">
      <c r="C125" s="12"/>
      <c r="D125" s="12"/>
      <c r="F125" s="24"/>
      <c r="G125" s="25"/>
      <c r="H125" s="26"/>
      <c r="J125" s="296"/>
      <c r="K125" s="285"/>
      <c r="L125" s="264"/>
      <c r="M125" s="265"/>
      <c r="N125" s="93"/>
    </row>
    <row r="126" spans="2:21" ht="30" customHeight="1" thickTop="1" thickBot="1">
      <c r="B126" s="46" t="b">
        <v>1</v>
      </c>
      <c r="C126" s="20">
        <v>55</v>
      </c>
      <c r="D126" s="13" t="s">
        <v>208</v>
      </c>
      <c r="F126" s="16" t="b">
        <v>1</v>
      </c>
      <c r="G126" s="17" t="b">
        <v>1</v>
      </c>
      <c r="H126" s="18" t="b">
        <v>1</v>
      </c>
      <c r="J126" s="295"/>
      <c r="K126" s="283"/>
      <c r="L126" s="264"/>
      <c r="M126" s="266"/>
      <c r="N126" s="94"/>
      <c r="O126" s="91"/>
    </row>
    <row r="127" spans="2:21" ht="5.0999999999999996" customHeight="1" thickTop="1" thickBot="1">
      <c r="C127" s="12"/>
      <c r="D127" s="12"/>
      <c r="F127" s="24"/>
      <c r="G127" s="25"/>
      <c r="H127" s="26"/>
      <c r="J127" s="297"/>
      <c r="K127" s="285"/>
      <c r="L127" s="264"/>
      <c r="M127" s="265"/>
      <c r="N127" s="93"/>
    </row>
    <row r="128" spans="2:21" ht="37.5" thickTop="1" thickBot="1">
      <c r="B128" s="46" t="b">
        <v>1</v>
      </c>
      <c r="C128" s="20">
        <v>56</v>
      </c>
      <c r="D128" s="13" t="s">
        <v>209</v>
      </c>
      <c r="F128" s="16" t="b">
        <v>1</v>
      </c>
      <c r="G128" s="17" t="b">
        <v>1</v>
      </c>
      <c r="H128" s="18" t="b">
        <v>1</v>
      </c>
      <c r="J128" s="295"/>
      <c r="K128" s="283" t="s">
        <v>210</v>
      </c>
      <c r="L128" s="264"/>
      <c r="M128" s="266"/>
      <c r="N128" s="94"/>
      <c r="O128" s="91"/>
    </row>
    <row r="129" spans="2:21" ht="5.0999999999999996" customHeight="1" thickTop="1" thickBot="1">
      <c r="C129" s="12"/>
      <c r="D129" s="12"/>
      <c r="F129" s="24"/>
      <c r="G129" s="25"/>
      <c r="H129" s="26"/>
      <c r="J129" s="297"/>
      <c r="K129" s="285"/>
      <c r="L129" s="264"/>
      <c r="M129" s="265"/>
      <c r="N129" s="93"/>
    </row>
    <row r="130" spans="2:21" ht="30" customHeight="1" thickTop="1" thickBot="1">
      <c r="B130" s="46" t="b">
        <v>1</v>
      </c>
      <c r="C130" s="20">
        <v>57</v>
      </c>
      <c r="D130" s="13" t="s">
        <v>211</v>
      </c>
      <c r="F130" s="16" t="b">
        <v>1</v>
      </c>
      <c r="G130" s="17" t="b">
        <v>1</v>
      </c>
      <c r="H130" s="18" t="b">
        <v>1</v>
      </c>
      <c r="J130" s="295"/>
      <c r="K130" s="283"/>
      <c r="L130" s="264"/>
      <c r="M130" s="266"/>
      <c r="N130" s="94"/>
      <c r="O130" s="91"/>
    </row>
    <row r="131" spans="2:21" ht="5.0999999999999996" customHeight="1" thickTop="1" thickBot="1">
      <c r="C131" s="12"/>
      <c r="D131" s="12"/>
      <c r="F131" s="24"/>
      <c r="G131" s="25"/>
      <c r="H131" s="26"/>
      <c r="J131" s="297"/>
      <c r="K131" s="285"/>
      <c r="L131" s="264"/>
      <c r="M131" s="265"/>
      <c r="N131" s="93"/>
    </row>
    <row r="132" spans="2:21" ht="30" customHeight="1" thickTop="1" thickBot="1">
      <c r="B132" s="46" t="b">
        <v>1</v>
      </c>
      <c r="C132" s="20">
        <v>58</v>
      </c>
      <c r="D132" s="13" t="s">
        <v>212</v>
      </c>
      <c r="F132" s="16" t="b">
        <v>1</v>
      </c>
      <c r="G132" s="17" t="b">
        <v>1</v>
      </c>
      <c r="H132" s="18" t="b">
        <v>1</v>
      </c>
      <c r="J132" s="279"/>
      <c r="K132" s="283"/>
      <c r="L132" s="264"/>
      <c r="M132" s="266"/>
      <c r="N132" s="94"/>
      <c r="O132" s="91"/>
    </row>
    <row r="133" spans="2:21" ht="4.5" customHeight="1" thickTop="1" thickBot="1">
      <c r="C133" s="12"/>
      <c r="D133" s="12"/>
      <c r="F133" s="24"/>
      <c r="G133" s="25"/>
      <c r="H133" s="26"/>
      <c r="J133" s="279"/>
      <c r="K133" s="285"/>
      <c r="L133" s="264"/>
      <c r="M133" s="265"/>
      <c r="N133" s="93"/>
    </row>
    <row r="134" spans="2:21" ht="42.75" customHeight="1" thickTop="1" thickBot="1">
      <c r="B134" s="46" t="b">
        <v>0</v>
      </c>
      <c r="C134" s="20">
        <v>59</v>
      </c>
      <c r="D134" s="13" t="s">
        <v>213</v>
      </c>
      <c r="F134" s="16" t="b">
        <v>0</v>
      </c>
      <c r="G134" s="17" t="b">
        <v>1</v>
      </c>
      <c r="H134" s="18" t="b">
        <v>1</v>
      </c>
      <c r="J134" s="328" t="s">
        <v>113</v>
      </c>
      <c r="K134" s="291"/>
      <c r="L134" s="304" t="s">
        <v>115</v>
      </c>
      <c r="M134" s="269" t="s">
        <v>193</v>
      </c>
      <c r="N134" s="270" t="b">
        <v>0</v>
      </c>
      <c r="O134" s="97" t="str" cm="1">
        <f t="array" aca="1" ref="O134" ca="1">IFERROR(INDIRECT($C134&amp;"!$B$1"),0)</f>
        <v>TVÄTT OCH DESINFICERING AV UTLASTNINGSUTRYMME</v>
      </c>
      <c r="P134" s="180" cm="1">
        <f t="array" aca="1" ref="P134" ca="1">IF($N134=FALSE,0,IFERROR(INDIRECT($C134&amp;"!$I$28"),0))</f>
        <v>0</v>
      </c>
      <c r="Q134" s="181" cm="1">
        <f t="array" aca="1" ref="Q134" ca="1">IF($N134=FALSE,0,IFERROR(INDIRECT($C134&amp;"!$I$29"),0))</f>
        <v>0</v>
      </c>
      <c r="R134" s="182" cm="1">
        <f t="array" aca="1" ref="R134" ca="1">IF($N134=FALSE,0,IFERROR(INDIRECT($C134&amp;"!$I$30"),0))</f>
        <v>0</v>
      </c>
      <c r="S134" s="178" cm="1">
        <f t="array" aca="1" ref="S134" ca="1">IF($N134=FALSE,0,IFERROR(INDIRECT($C134&amp;"!$m$29"),0))</f>
        <v>0</v>
      </c>
      <c r="T134" s="179" cm="1">
        <f t="array" aca="1" ref="T134" ca="1">IF($N134=FALSE,0,IFERROR(INDIRECT($C134&amp;"!$M$30"),0))</f>
        <v>0</v>
      </c>
      <c r="U134" s="139">
        <f ca="1">SUM(P134:T134)</f>
        <v>0</v>
      </c>
    </row>
    <row r="135" spans="2:21" ht="5.0999999999999996" customHeight="1" thickTop="1" thickBot="1">
      <c r="C135" s="12"/>
      <c r="D135" s="12"/>
      <c r="F135" s="24"/>
      <c r="G135" s="25"/>
      <c r="H135" s="26"/>
      <c r="J135" s="299"/>
      <c r="K135" s="285"/>
      <c r="L135" s="264"/>
      <c r="M135" s="265"/>
      <c r="N135" s="93"/>
    </row>
    <row r="136" spans="2:21" ht="39" customHeight="1" thickTop="1" thickBot="1">
      <c r="B136" s="46" t="b">
        <v>0</v>
      </c>
      <c r="C136" s="20">
        <v>60</v>
      </c>
      <c r="D136" s="13" t="s">
        <v>214</v>
      </c>
      <c r="F136" s="16" t="b">
        <v>0</v>
      </c>
      <c r="G136" s="17" t="b">
        <v>1</v>
      </c>
      <c r="H136" s="18" t="b">
        <v>1</v>
      </c>
      <c r="J136" s="328" t="s">
        <v>113</v>
      </c>
      <c r="K136" s="291" t="s">
        <v>215</v>
      </c>
      <c r="L136" s="304" t="s">
        <v>115</v>
      </c>
      <c r="M136" s="269" t="s">
        <v>193</v>
      </c>
      <c r="N136" s="270" t="b">
        <v>0</v>
      </c>
      <c r="O136" s="97" t="str" cm="1">
        <f t="array" aca="1" ref="O136" ca="1">IFERROR(INDIRECT($C136&amp;"!$B$1"),0)</f>
        <v>REDSKAP, SKIVOR, KLÄDER, SKODON</v>
      </c>
      <c r="P136" s="180" cm="1">
        <f t="array" aca="1" ref="P136" ca="1">IF($N136=FALSE,0,IFERROR(INDIRECT($C136&amp;"!$I$28"),0))</f>
        <v>0</v>
      </c>
      <c r="Q136" s="181" cm="1">
        <f t="array" aca="1" ref="Q136" ca="1">IF($N136=FALSE,0,IFERROR(INDIRECT($C136&amp;"!$I$29"),0))</f>
        <v>0</v>
      </c>
      <c r="R136" s="182" cm="1">
        <f t="array" aca="1" ref="R136" ca="1">IF($N136=FALSE,0,IFERROR(INDIRECT($C136&amp;"!$I$30"),0))</f>
        <v>0</v>
      </c>
      <c r="S136" s="178" cm="1">
        <f t="array" aca="1" ref="S136" ca="1">IF($N136=FALSE,0,IFERROR(INDIRECT($C136&amp;"!$m$29"),0))</f>
        <v>0</v>
      </c>
      <c r="T136" s="179" cm="1">
        <f t="array" aca="1" ref="T136" ca="1">IF($N136=FALSE,0,IFERROR(INDIRECT($C136&amp;"!$M$30"),0))</f>
        <v>0</v>
      </c>
      <c r="U136" s="139">
        <f ca="1">SUM(P136:T136)</f>
        <v>0</v>
      </c>
    </row>
    <row r="137" spans="2:21" ht="5.0999999999999996" customHeight="1" thickTop="1" thickBot="1">
      <c r="C137" s="12"/>
      <c r="D137" s="12"/>
      <c r="F137" s="24"/>
      <c r="G137" s="25"/>
      <c r="H137" s="26"/>
      <c r="J137" s="299"/>
      <c r="K137" s="285"/>
      <c r="L137" s="264"/>
      <c r="M137" s="265"/>
      <c r="N137" s="93"/>
    </row>
    <row r="138" spans="2:21" ht="30" customHeight="1" thickTop="1" thickBot="1">
      <c r="B138" s="46" t="b">
        <v>0</v>
      </c>
      <c r="C138" s="20">
        <v>61</v>
      </c>
      <c r="D138" s="13" t="s">
        <v>216</v>
      </c>
      <c r="F138" s="16" t="b">
        <v>0</v>
      </c>
      <c r="G138" s="17" t="b">
        <v>1</v>
      </c>
      <c r="H138" s="18" t="b">
        <v>1</v>
      </c>
      <c r="J138" s="328" t="s">
        <v>113</v>
      </c>
      <c r="K138" s="291"/>
      <c r="L138" s="264"/>
      <c r="M138" s="266"/>
      <c r="N138" s="94"/>
      <c r="O138" s="91"/>
    </row>
    <row r="139" spans="2:21" s="15" customFormat="1" ht="30" customHeight="1" thickTop="1" thickBot="1">
      <c r="B139" s="387" t="s">
        <v>217</v>
      </c>
      <c r="C139" s="387"/>
      <c r="D139" s="387"/>
      <c r="F139" s="30"/>
      <c r="G139" s="31"/>
      <c r="H139" s="32"/>
      <c r="J139" s="300"/>
      <c r="K139" s="290"/>
      <c r="L139" s="268"/>
      <c r="M139" s="267"/>
      <c r="N139" s="95"/>
      <c r="O139" s="90"/>
      <c r="P139" s="140"/>
      <c r="Q139" s="140"/>
      <c r="R139" s="140"/>
      <c r="S139" s="140"/>
      <c r="T139" s="140"/>
      <c r="U139" s="140"/>
    </row>
    <row r="140" spans="2:21" ht="30" customHeight="1" thickTop="1" thickBot="1">
      <c r="B140" s="46" t="b">
        <v>1</v>
      </c>
      <c r="C140" s="20">
        <v>62</v>
      </c>
      <c r="D140" s="13" t="s">
        <v>218</v>
      </c>
      <c r="F140" s="16" t="b">
        <v>1</v>
      </c>
      <c r="G140" s="17" t="b">
        <v>1</v>
      </c>
      <c r="H140" s="18" t="b">
        <v>1</v>
      </c>
      <c r="J140" s="301"/>
      <c r="K140" s="283"/>
      <c r="L140" s="264"/>
      <c r="M140" s="267"/>
      <c r="N140" s="95"/>
      <c r="P140" s="294"/>
      <c r="Q140" s="140"/>
      <c r="R140" s="140"/>
      <c r="S140" s="140"/>
      <c r="T140" s="140"/>
      <c r="U140" s="140"/>
    </row>
    <row r="141" spans="2:21" ht="5.0999999999999996" customHeight="1" thickTop="1" thickBot="1">
      <c r="C141" s="12"/>
      <c r="D141" s="12"/>
      <c r="F141" s="24"/>
      <c r="G141" s="25"/>
      <c r="H141" s="26"/>
      <c r="J141" s="297"/>
      <c r="K141" s="285"/>
      <c r="L141" s="264"/>
      <c r="M141" s="265"/>
      <c r="N141" s="93"/>
    </row>
    <row r="142" spans="2:21" ht="121.5" thickTop="1" thickBot="1">
      <c r="B142" s="46" t="b">
        <v>1</v>
      </c>
      <c r="C142" s="20">
        <v>63</v>
      </c>
      <c r="D142" s="13" t="s">
        <v>219</v>
      </c>
      <c r="F142" s="16" t="b">
        <v>1</v>
      </c>
      <c r="G142" s="17" t="b">
        <v>1</v>
      </c>
      <c r="H142" s="18" t="b">
        <v>1</v>
      </c>
      <c r="J142" s="301"/>
      <c r="K142" s="283" t="s">
        <v>220</v>
      </c>
      <c r="L142" s="264"/>
      <c r="M142" s="267"/>
      <c r="N142" s="95"/>
      <c r="P142" s="140"/>
      <c r="Q142" s="140"/>
      <c r="R142" s="140"/>
      <c r="S142" s="140"/>
      <c r="T142" s="140"/>
      <c r="U142" s="140"/>
    </row>
    <row r="143" spans="2:21" ht="5.0999999999999996" customHeight="1" thickTop="1" thickBot="1">
      <c r="C143" s="12"/>
      <c r="D143" s="12"/>
      <c r="F143" s="24"/>
      <c r="G143" s="25"/>
      <c r="H143" s="26"/>
      <c r="J143" s="301"/>
      <c r="K143" s="285"/>
      <c r="L143" s="264"/>
      <c r="M143" s="267"/>
      <c r="N143" s="95"/>
      <c r="P143" s="140"/>
      <c r="Q143" s="140"/>
      <c r="R143" s="140"/>
      <c r="S143" s="140"/>
      <c r="T143" s="140"/>
      <c r="U143" s="140"/>
    </row>
    <row r="144" spans="2:21" ht="57" customHeight="1" thickTop="1" thickBot="1">
      <c r="B144" s="46" t="b">
        <v>1</v>
      </c>
      <c r="C144" s="20">
        <v>64</v>
      </c>
      <c r="D144" s="13" t="s">
        <v>221</v>
      </c>
      <c r="F144" s="16" t="b">
        <v>1</v>
      </c>
      <c r="G144" s="17" t="b">
        <v>1</v>
      </c>
      <c r="H144" s="18" t="b">
        <v>1</v>
      </c>
      <c r="J144" s="301"/>
      <c r="K144" s="283" t="s">
        <v>222</v>
      </c>
      <c r="L144" s="264"/>
      <c r="M144" s="267"/>
      <c r="N144" s="95"/>
      <c r="P144" s="140"/>
      <c r="Q144" s="140"/>
      <c r="R144" s="140"/>
      <c r="S144" s="140"/>
      <c r="T144" s="140"/>
      <c r="U144" s="140"/>
    </row>
    <row r="145" spans="2:21" s="15" customFormat="1" ht="30" customHeight="1" thickTop="1" thickBot="1">
      <c r="B145" s="387" t="s">
        <v>223</v>
      </c>
      <c r="C145" s="387"/>
      <c r="D145" s="387"/>
      <c r="F145" s="30"/>
      <c r="G145" s="31"/>
      <c r="H145" s="32"/>
      <c r="J145" s="301"/>
      <c r="K145" s="290"/>
      <c r="L145" s="268"/>
      <c r="M145" s="267"/>
      <c r="N145" s="95"/>
      <c r="O145" s="90"/>
      <c r="P145" s="140"/>
      <c r="Q145" s="140"/>
      <c r="R145" s="140"/>
      <c r="S145" s="140"/>
      <c r="T145" s="140"/>
      <c r="U145" s="140"/>
    </row>
    <row r="146" spans="2:21" ht="27" thickTop="1" thickBot="1">
      <c r="B146" s="46" t="b">
        <v>1</v>
      </c>
      <c r="C146" s="20">
        <v>65</v>
      </c>
      <c r="D146" s="13" t="s">
        <v>224</v>
      </c>
      <c r="F146" s="16" t="b">
        <v>1</v>
      </c>
      <c r="G146" s="17" t="b">
        <v>1</v>
      </c>
      <c r="H146" s="18" t="b">
        <v>1</v>
      </c>
      <c r="J146" s="295"/>
      <c r="K146" s="283"/>
      <c r="L146" s="264"/>
      <c r="M146" s="266"/>
      <c r="N146" s="94"/>
      <c r="O146" s="91"/>
    </row>
    <row r="147" spans="2:21" ht="5.0999999999999996" customHeight="1" thickTop="1" thickBot="1">
      <c r="C147" s="12"/>
      <c r="D147" s="12"/>
      <c r="F147" s="24"/>
      <c r="G147" s="25"/>
      <c r="H147" s="26"/>
      <c r="J147" s="297"/>
      <c r="K147" s="285"/>
      <c r="L147" s="264"/>
      <c r="M147" s="265"/>
      <c r="N147" s="93"/>
    </row>
    <row r="148" spans="2:21" ht="133.5" thickTop="1" thickBot="1">
      <c r="B148" s="46" t="b">
        <v>1</v>
      </c>
      <c r="C148" s="20">
        <v>66</v>
      </c>
      <c r="D148" s="13" t="s">
        <v>225</v>
      </c>
      <c r="F148" s="16" t="b">
        <v>1</v>
      </c>
      <c r="G148" s="17" t="b">
        <v>1</v>
      </c>
      <c r="H148" s="18" t="b">
        <v>1</v>
      </c>
      <c r="J148" s="295"/>
      <c r="K148" s="283" t="s">
        <v>226</v>
      </c>
      <c r="L148" s="264"/>
      <c r="M148" s="266"/>
      <c r="N148" s="94"/>
      <c r="O148" s="91"/>
    </row>
    <row r="149" spans="2:21" ht="5.0999999999999996" customHeight="1" thickTop="1" thickBot="1">
      <c r="C149" s="12"/>
      <c r="D149" s="12"/>
      <c r="F149" s="24"/>
      <c r="G149" s="25"/>
      <c r="H149" s="26"/>
      <c r="J149" s="298"/>
      <c r="K149" s="285"/>
      <c r="L149" s="264"/>
      <c r="M149" s="265"/>
      <c r="N149" s="93"/>
    </row>
    <row r="150" spans="2:21" ht="30" customHeight="1" thickTop="1" thickBot="1">
      <c r="B150" s="46" t="b">
        <v>0</v>
      </c>
      <c r="C150" s="20">
        <v>67</v>
      </c>
      <c r="D150" s="13" t="s">
        <v>227</v>
      </c>
      <c r="F150" s="16" t="b">
        <v>0</v>
      </c>
      <c r="G150" s="17" t="b">
        <v>1</v>
      </c>
      <c r="H150" s="18" t="b">
        <v>1</v>
      </c>
      <c r="J150" s="328" t="s">
        <v>113</v>
      </c>
      <c r="K150" s="291"/>
      <c r="L150" s="304" t="s">
        <v>115</v>
      </c>
      <c r="M150" s="269" t="s">
        <v>113</v>
      </c>
      <c r="N150" s="270" t="b">
        <v>0</v>
      </c>
      <c r="O150" s="97" t="str" cm="1">
        <f t="array" aca="1" ref="O150" ca="1">IFERROR(INDIRECT($C150&amp;"!$B$1"),0)</f>
        <v>VISUELL HYGIENISK KONTROLL</v>
      </c>
      <c r="P150" s="180" cm="1">
        <f t="array" aca="1" ref="P150" ca="1">IF($N150=FALSE,0,IFERROR(INDIRECT($C150&amp;"!$I$28"),0))</f>
        <v>0</v>
      </c>
      <c r="Q150" s="181" cm="1">
        <f t="array" aca="1" ref="Q150" ca="1">IF($N150=FALSE,0,IFERROR(INDIRECT($C150&amp;"!$I$29"),0))</f>
        <v>0</v>
      </c>
      <c r="R150" s="182" cm="1">
        <f t="array" aca="1" ref="R150" ca="1">IF($N150=FALSE,0,IFERROR(INDIRECT($C150&amp;"!$I$30"),0))</f>
        <v>0</v>
      </c>
      <c r="S150" s="178" cm="1">
        <f t="array" aca="1" ref="S150" ca="1">IF($N150=FALSE,0,IFERROR(INDIRECT($C150&amp;"!$m$29"),0))</f>
        <v>0</v>
      </c>
      <c r="T150" s="179" cm="1">
        <f t="array" aca="1" ref="T150" ca="1">IF($N150=FALSE,0,IFERROR(INDIRECT($C150&amp;"!$M$30"),0))</f>
        <v>0</v>
      </c>
      <c r="U150" s="139">
        <f ca="1">SUM(P150:T150)</f>
        <v>0</v>
      </c>
    </row>
    <row r="151" spans="2:21" ht="5.0999999999999996" customHeight="1" thickTop="1" thickBot="1">
      <c r="C151" s="12"/>
      <c r="D151" s="12"/>
      <c r="F151" s="24"/>
      <c r="G151" s="25"/>
      <c r="H151" s="26"/>
      <c r="J151" s="299"/>
      <c r="K151" s="285"/>
      <c r="L151" s="264"/>
      <c r="M151" s="265"/>
      <c r="N151" s="93"/>
    </row>
    <row r="152" spans="2:21" ht="42" customHeight="1" thickTop="1" thickBot="1">
      <c r="B152" s="46" t="b">
        <v>0</v>
      </c>
      <c r="C152" s="20">
        <v>68</v>
      </c>
      <c r="D152" s="13" t="s">
        <v>228</v>
      </c>
      <c r="F152" s="16" t="b">
        <v>0</v>
      </c>
      <c r="G152" s="17" t="b">
        <v>1</v>
      </c>
      <c r="H152" s="18" t="b">
        <v>1</v>
      </c>
      <c r="J152" s="328" t="s">
        <v>113</v>
      </c>
      <c r="K152" s="291" t="s">
        <v>229</v>
      </c>
      <c r="L152" s="304" t="s">
        <v>115</v>
      </c>
      <c r="M152" s="269" t="s">
        <v>113</v>
      </c>
      <c r="N152" s="270" t="b">
        <v>0</v>
      </c>
      <c r="O152" s="97" t="str" cm="1">
        <f t="array" aca="1" ref="O152" ca="1">IFERROR(INDIRECT($C152&amp;"!$B$1"),0)</f>
        <v>PLAN FÖR RENGÖRING AV FODER- OCH VATTENANLÄGGNING</v>
      </c>
      <c r="P152" s="180" cm="1">
        <f t="array" aca="1" ref="P152" ca="1">IF($N152=FALSE,0,IFERROR(INDIRECT($C152&amp;"!$I$28"),0))</f>
        <v>0</v>
      </c>
      <c r="Q152" s="181" cm="1">
        <f t="array" aca="1" ref="Q152" ca="1">IF($N152=FALSE,0,IFERROR(INDIRECT($C152&amp;"!$I$29"),0))</f>
        <v>0</v>
      </c>
      <c r="R152" s="182" cm="1">
        <f t="array" aca="1" ref="R152" ca="1">IF($N152=FALSE,0,IFERROR(INDIRECT($C152&amp;"!$I$30"),0))</f>
        <v>0</v>
      </c>
      <c r="S152" s="178" cm="1">
        <f t="array" aca="1" ref="S152" ca="1">IF($N152=FALSE,0,IFERROR(INDIRECT($C152&amp;"!$m$29"),0))</f>
        <v>0</v>
      </c>
      <c r="T152" s="179" cm="1">
        <f t="array" aca="1" ref="T152" ca="1">IF($N152=FALSE,0,IFERROR(INDIRECT($C152&amp;"!$M$30"),0))</f>
        <v>0</v>
      </c>
      <c r="U152" s="139">
        <f ca="1">SUM(P152:T152)</f>
        <v>0</v>
      </c>
    </row>
    <row r="153" spans="2:21" s="15" customFormat="1" ht="30" customHeight="1" thickTop="1" thickBot="1">
      <c r="B153" s="387" t="s">
        <v>230</v>
      </c>
      <c r="C153" s="387"/>
      <c r="D153" s="387"/>
      <c r="F153" s="30"/>
      <c r="G153" s="31"/>
      <c r="H153" s="32"/>
      <c r="J153" s="300"/>
      <c r="K153" s="290"/>
      <c r="L153" s="268"/>
      <c r="M153" s="267"/>
      <c r="N153" s="95"/>
      <c r="O153" s="90"/>
      <c r="P153" s="140"/>
      <c r="Q153" s="140"/>
      <c r="R153" s="140"/>
      <c r="S153" s="140"/>
      <c r="T153" s="140"/>
      <c r="U153" s="140"/>
    </row>
    <row r="154" spans="2:21" ht="121.5" thickTop="1" thickBot="1">
      <c r="B154" s="46" t="b">
        <v>1</v>
      </c>
      <c r="C154" s="20">
        <v>69</v>
      </c>
      <c r="D154" s="13" t="s">
        <v>231</v>
      </c>
      <c r="F154" s="16" t="b">
        <v>1</v>
      </c>
      <c r="G154" s="17" t="b">
        <v>1</v>
      </c>
      <c r="H154" s="18" t="b">
        <v>1</v>
      </c>
      <c r="J154" s="295"/>
      <c r="K154" s="283" t="s">
        <v>232</v>
      </c>
      <c r="L154" s="264"/>
      <c r="M154" s="266"/>
      <c r="N154" s="94"/>
      <c r="O154" s="91"/>
    </row>
    <row r="155" spans="2:21" ht="5.0999999999999996" customHeight="1" thickTop="1" thickBot="1">
      <c r="C155" s="12"/>
      <c r="D155" s="12"/>
      <c r="F155" s="24"/>
      <c r="G155" s="25"/>
      <c r="H155" s="26"/>
      <c r="J155" s="297"/>
      <c r="K155" s="285"/>
      <c r="L155" s="264"/>
      <c r="M155" s="265"/>
      <c r="N155" s="93"/>
    </row>
    <row r="156" spans="2:21" ht="52.5" thickTop="1" thickBot="1">
      <c r="B156" s="46" t="b">
        <v>1</v>
      </c>
      <c r="C156" s="20">
        <v>70</v>
      </c>
      <c r="D156" s="13" t="s">
        <v>233</v>
      </c>
      <c r="F156" s="16" t="b">
        <v>1</v>
      </c>
      <c r="G156" s="17" t="b">
        <v>1</v>
      </c>
      <c r="H156" s="18" t="b">
        <v>1</v>
      </c>
      <c r="J156" s="295"/>
      <c r="K156" s="283" t="s">
        <v>234</v>
      </c>
      <c r="L156" s="264"/>
      <c r="M156" s="266"/>
      <c r="N156" s="94"/>
      <c r="O156" s="91"/>
    </row>
    <row r="157" spans="2:21" ht="5.0999999999999996" customHeight="1" thickTop="1" thickBot="1">
      <c r="C157" s="12"/>
      <c r="D157" s="12"/>
      <c r="F157" s="24"/>
      <c r="G157" s="25"/>
      <c r="H157" s="26"/>
      <c r="J157" s="297"/>
      <c r="K157" s="285"/>
      <c r="L157" s="264"/>
      <c r="M157" s="265"/>
      <c r="N157" s="93"/>
    </row>
    <row r="158" spans="2:21" ht="85.5" thickTop="1" thickBot="1">
      <c r="B158" s="46" t="b">
        <v>1</v>
      </c>
      <c r="C158" s="20">
        <v>71</v>
      </c>
      <c r="D158" s="13" t="s">
        <v>235</v>
      </c>
      <c r="F158" s="16" t="b">
        <v>1</v>
      </c>
      <c r="G158" s="17" t="b">
        <v>1</v>
      </c>
      <c r="H158" s="18" t="b">
        <v>1</v>
      </c>
      <c r="J158" s="295"/>
      <c r="K158" s="283" t="s">
        <v>236</v>
      </c>
      <c r="L158" s="264"/>
      <c r="M158" s="266"/>
      <c r="N158" s="94"/>
      <c r="O158" s="91"/>
    </row>
    <row r="159" spans="2:21" ht="5.0999999999999996" customHeight="1" thickTop="1" thickBot="1">
      <c r="C159" s="12"/>
      <c r="D159" s="12"/>
      <c r="F159" s="24"/>
      <c r="G159" s="25"/>
      <c r="H159" s="26"/>
      <c r="J159" s="297"/>
      <c r="K159" s="285"/>
      <c r="L159" s="264"/>
      <c r="M159" s="265"/>
      <c r="N159" s="93"/>
    </row>
    <row r="160" spans="2:21" ht="30" customHeight="1" thickTop="1" thickBot="1">
      <c r="B160" s="46" t="b">
        <v>1</v>
      </c>
      <c r="C160" s="20">
        <v>72</v>
      </c>
      <c r="D160" s="13" t="s">
        <v>237</v>
      </c>
      <c r="F160" s="16" t="b">
        <v>1</v>
      </c>
      <c r="G160" s="17" t="b">
        <v>1</v>
      </c>
      <c r="H160" s="18" t="b">
        <v>1</v>
      </c>
      <c r="J160" s="295"/>
      <c r="K160" s="283"/>
      <c r="L160" s="264"/>
      <c r="M160" s="266"/>
      <c r="N160" s="94"/>
      <c r="O160" s="91"/>
    </row>
    <row r="161" spans="2:21" ht="5.0999999999999996" customHeight="1" thickTop="1" thickBot="1">
      <c r="C161" s="12"/>
      <c r="D161" s="12"/>
      <c r="F161" s="24"/>
      <c r="G161" s="25"/>
      <c r="H161" s="26"/>
      <c r="J161" s="297"/>
      <c r="K161" s="285"/>
      <c r="L161" s="264"/>
      <c r="M161" s="265"/>
      <c r="N161" s="93"/>
    </row>
    <row r="162" spans="2:21" ht="30" customHeight="1" thickTop="1" thickBot="1">
      <c r="B162" s="46" t="b">
        <v>1</v>
      </c>
      <c r="C162" s="20">
        <v>73</v>
      </c>
      <c r="D162" s="13" t="s">
        <v>238</v>
      </c>
      <c r="F162" s="16" t="b">
        <v>1</v>
      </c>
      <c r="G162" s="17" t="b">
        <v>1</v>
      </c>
      <c r="H162" s="18" t="b">
        <v>1</v>
      </c>
      <c r="J162" s="295"/>
      <c r="K162" s="283"/>
      <c r="L162" s="264"/>
      <c r="M162" s="266"/>
      <c r="N162" s="94"/>
      <c r="O162" s="91"/>
    </row>
    <row r="163" spans="2:21" ht="5.0999999999999996" customHeight="1" thickTop="1" thickBot="1">
      <c r="C163" s="12"/>
      <c r="D163" s="12"/>
      <c r="F163" s="24"/>
      <c r="G163" s="25"/>
      <c r="H163" s="26"/>
      <c r="J163" s="298"/>
      <c r="K163" s="285"/>
      <c r="L163" s="264"/>
      <c r="M163" s="265"/>
      <c r="N163" s="93"/>
    </row>
    <row r="164" spans="2:21" ht="39.75" thickTop="1" thickBot="1">
      <c r="B164" s="46" t="b">
        <v>0</v>
      </c>
      <c r="C164" s="20">
        <v>74</v>
      </c>
      <c r="D164" s="13" t="s">
        <v>239</v>
      </c>
      <c r="F164" s="16" t="b">
        <v>0</v>
      </c>
      <c r="G164" s="17" t="b">
        <v>1</v>
      </c>
      <c r="H164" s="18" t="b">
        <v>1</v>
      </c>
      <c r="J164" s="328" t="s">
        <v>113</v>
      </c>
      <c r="K164" s="291"/>
      <c r="L164" s="304" t="s">
        <v>115</v>
      </c>
      <c r="M164" s="269" t="s">
        <v>113</v>
      </c>
      <c r="N164" s="270" t="b">
        <v>0</v>
      </c>
      <c r="O164" s="97" t="str" cm="1">
        <f t="array" aca="1" ref="O164" ca="1">IFERROR(INDIRECT($C164&amp;"!$B$1"),0)</f>
        <v>VISTE ELLER AVGRÄNSNING FÖR SÄLLSKAPSDJUR</v>
      </c>
      <c r="P164" s="180" cm="1">
        <f t="array" aca="1" ref="P164" ca="1">IF($N164=FALSE,0,IFERROR(INDIRECT($C164&amp;"!$I$28"),0))</f>
        <v>0</v>
      </c>
      <c r="Q164" s="181" cm="1">
        <f t="array" aca="1" ref="Q164" ca="1">IF($N164=FALSE,0,IFERROR(INDIRECT($C164&amp;"!$I$29"),0))</f>
        <v>0</v>
      </c>
      <c r="R164" s="182" cm="1">
        <f t="array" aca="1" ref="R164" ca="1">IF($N164=FALSE,0,IFERROR(INDIRECT($C164&amp;"!$I$30"),0))</f>
        <v>0</v>
      </c>
      <c r="S164" s="178" cm="1">
        <f t="array" aca="1" ref="S164" ca="1">IF($N164=FALSE,0,IFERROR(INDIRECT($C164&amp;"!$m$29"),0))</f>
        <v>0</v>
      </c>
      <c r="T164" s="179" cm="1">
        <f t="array" aca="1" ref="T164" ca="1">IF($N164=FALSE,0,IFERROR(INDIRECT($C164&amp;"!$M$30"),0))</f>
        <v>0</v>
      </c>
      <c r="U164" s="139">
        <f ca="1">SUM(P164:T164)</f>
        <v>0</v>
      </c>
    </row>
    <row r="165" spans="2:21" ht="5.0999999999999996" customHeight="1" thickTop="1" thickBot="1">
      <c r="C165" s="12"/>
      <c r="D165" s="12"/>
      <c r="F165" s="24"/>
      <c r="G165" s="25"/>
      <c r="H165" s="26"/>
      <c r="J165" s="299"/>
      <c r="K165" s="285"/>
      <c r="L165" s="264"/>
      <c r="M165" s="265"/>
      <c r="N165" s="93"/>
    </row>
    <row r="166" spans="2:21" ht="31.15" customHeight="1" thickTop="1" thickBot="1">
      <c r="B166" s="46" t="b">
        <v>0</v>
      </c>
      <c r="C166" s="20">
        <v>75</v>
      </c>
      <c r="D166" s="92" t="s">
        <v>240</v>
      </c>
      <c r="F166" s="16" t="b">
        <v>0</v>
      </c>
      <c r="G166" s="17" t="b">
        <v>1</v>
      </c>
      <c r="H166" s="18" t="b">
        <v>1</v>
      </c>
      <c r="J166" s="328" t="s">
        <v>113</v>
      </c>
      <c r="K166" s="291"/>
      <c r="L166" s="304" t="s">
        <v>115</v>
      </c>
      <c r="M166" s="269" t="s">
        <v>113</v>
      </c>
      <c r="N166" s="270" t="b">
        <v>0</v>
      </c>
      <c r="O166" s="97" t="str" cm="1">
        <f t="array" aca="1" ref="O166" ca="1">IFERROR(INDIRECT($C166&amp;"!$B$1"),0)</f>
        <v>ÖVRIGA KOSTNADER</v>
      </c>
      <c r="P166" s="180" cm="1">
        <f t="array" aca="1" ref="P166" ca="1">IF($N166=FALSE,0,IFERROR(INDIRECT($C166&amp;"!$I$28"),0))</f>
        <v>0</v>
      </c>
      <c r="Q166" s="181" cm="1">
        <f t="array" aca="1" ref="Q166" ca="1">IF($N166=FALSE,0,IFERROR(INDIRECT($C166&amp;"!$I$29"),0))</f>
        <v>0</v>
      </c>
      <c r="R166" s="182" cm="1">
        <f t="array" aca="1" ref="R166" ca="1">IF($N166=FALSE,0,IFERROR(INDIRECT($C166&amp;"!$I$30"),0))</f>
        <v>0</v>
      </c>
      <c r="S166" s="178" cm="1">
        <f t="array" aca="1" ref="S166" ca="1">IF($N166=FALSE,0,IFERROR(INDIRECT($C166&amp;"!$m$29"),0))</f>
        <v>0</v>
      </c>
      <c r="T166" s="179" cm="1">
        <f t="array" aca="1" ref="T166" ca="1">IF($N166=FALSE,0,IFERROR(INDIRECT($C166&amp;"!$M$30"),0))</f>
        <v>0</v>
      </c>
      <c r="U166" s="139">
        <f ca="1">SUM(P166:T166)</f>
        <v>0</v>
      </c>
    </row>
    <row r="167" spans="2:21">
      <c r="J167" s="299"/>
      <c r="L167" s="264"/>
      <c r="M167" s="262"/>
      <c r="N167" s="96"/>
    </row>
    <row r="168" spans="2:21">
      <c r="J168" s="299"/>
      <c r="L168" s="264"/>
      <c r="M168" s="262"/>
      <c r="N168" s="96"/>
    </row>
    <row r="169" spans="2:21">
      <c r="J169" s="299"/>
      <c r="L169" s="264"/>
      <c r="M169" s="262"/>
      <c r="N169" s="96"/>
    </row>
    <row r="170" spans="2:21">
      <c r="J170" s="302"/>
    </row>
    <row r="171" spans="2:21">
      <c r="J171" s="302"/>
    </row>
    <row r="172" spans="2:21">
      <c r="J172" s="302"/>
    </row>
    <row r="173" spans="2:21">
      <c r="J173" s="302"/>
    </row>
    <row r="174" spans="2:21">
      <c r="J174" s="302"/>
    </row>
  </sheetData>
  <sheetProtection sheet="1" objects="1" scenarios="1"/>
  <mergeCells count="38">
    <mergeCell ref="M1:U1"/>
    <mergeCell ref="S7:S8"/>
    <mergeCell ref="R7:R8"/>
    <mergeCell ref="Q7:Q8"/>
    <mergeCell ref="P7:P8"/>
    <mergeCell ref="T7:T8"/>
    <mergeCell ref="N6:N7"/>
    <mergeCell ref="M6:M7"/>
    <mergeCell ref="P6:R6"/>
    <mergeCell ref="S6:T6"/>
    <mergeCell ref="U7:U8"/>
    <mergeCell ref="O7:O8"/>
    <mergeCell ref="B1:K1"/>
    <mergeCell ref="C6:C8"/>
    <mergeCell ref="F6:H6"/>
    <mergeCell ref="B6:B8"/>
    <mergeCell ref="K6:K7"/>
    <mergeCell ref="D6:D7"/>
    <mergeCell ref="J6:J7"/>
    <mergeCell ref="B153:D153"/>
    <mergeCell ref="B145:D145"/>
    <mergeCell ref="B139:D139"/>
    <mergeCell ref="B123:D123"/>
    <mergeCell ref="B105:D105"/>
    <mergeCell ref="B109:D109"/>
    <mergeCell ref="B103:D103"/>
    <mergeCell ref="B97:D97"/>
    <mergeCell ref="B99:D99"/>
    <mergeCell ref="B13:D13"/>
    <mergeCell ref="B17:D17"/>
    <mergeCell ref="B19:D19"/>
    <mergeCell ref="B28:D28"/>
    <mergeCell ref="B81:D81"/>
    <mergeCell ref="B89:D89"/>
    <mergeCell ref="B95:D95"/>
    <mergeCell ref="B83:D83"/>
    <mergeCell ref="B44:D44"/>
    <mergeCell ref="B33:D33"/>
  </mergeCells>
  <conditionalFormatting sqref="B11 B14 B16 B18 B22 B24 B26 B31 B36 B38 B40 B42 B45 B47 B49 B51 B53 B55 B57 B59 B61 B63 B65 B67 B69 B71 B73 B75 B77 B79 B84 B86 B88 B90 B92 B94 B96 B98 B100 B102 B104 B106 B108 B110 B112 B114 B116 B118 B120 B122 B124 B126 B128 B130 B132 B134 B136 B138 B140 B142 B144 B146 B148 B150 B152 B154 B156 B158 B160 B162">
    <cfRule type="expression" dxfId="233" priority="87" stopIfTrue="1">
      <formula>$B11=FALSE</formula>
    </cfRule>
  </conditionalFormatting>
  <conditionalFormatting sqref="B20">
    <cfRule type="expression" dxfId="232" priority="78" stopIfTrue="1">
      <formula>$B20=FALSE</formula>
    </cfRule>
  </conditionalFormatting>
  <conditionalFormatting sqref="B29">
    <cfRule type="expression" dxfId="231" priority="74" stopIfTrue="1">
      <formula>$B29=FALSE</formula>
    </cfRule>
  </conditionalFormatting>
  <conditionalFormatting sqref="B34">
    <cfRule type="expression" dxfId="230" priority="72" stopIfTrue="1">
      <formula>$B34=FALSE</formula>
    </cfRule>
  </conditionalFormatting>
  <conditionalFormatting sqref="B164 B166">
    <cfRule type="expression" dxfId="229" priority="70" stopIfTrue="1">
      <formula>$B164=FALSE</formula>
    </cfRule>
  </conditionalFormatting>
  <conditionalFormatting sqref="C11:D11 C14:D14 C16:D16 C18:D18 C20:D20 C22:D22 C31:D31 C36:D36 C38:D38 C40:D40 C42:D42 C45:D45 C47:D47 C49:D49 C51:D51 C53:D53 C55:D55 C57:D57 C59:D59 C61:D61 C63:D63 C65:D65 C67:D67 C69:D69 C71:D71 C73:D73 C75:D75 C77:D77 C79:D79 C84:D84 C86:D86 C88:D88 C90:D90 C92:D92 C94:D94 C96:D96 C98:D98 C100:D100 C102:D102 C104:D104 C106:D106 C108:D108 C110:D110 C112:D112 C114:D114 C116:D116 C118:D118 C120:D120 C122:D122 C124:D124 C126:D126 C128:D128 C130:D130 C132:D132 C134:D134 C136:D136 C138:D138 C140:D140 C142:D142 C144:D144 C146:D146 C148:D148 C150:D150 C152:D152 C154:D154 C156:D156 C158:D158 C160:D160 C162:D162">
    <cfRule type="expression" dxfId="228" priority="77">
      <formula>$B11=FALSE</formula>
    </cfRule>
  </conditionalFormatting>
  <conditionalFormatting sqref="C24:D24 C26:D26 C29:D29 C34:D34">
    <cfRule type="expression" dxfId="227" priority="59">
      <formula>$B24=FALSE</formula>
    </cfRule>
  </conditionalFormatting>
  <conditionalFormatting sqref="C164:D164 C166:D166">
    <cfRule type="expression" dxfId="226" priority="58">
      <formula>$B164=FALSE</formula>
    </cfRule>
  </conditionalFormatting>
  <conditionalFormatting sqref="F11:F166">
    <cfRule type="cellIs" dxfId="225" priority="9" operator="equal">
      <formula>TRUE</formula>
    </cfRule>
  </conditionalFormatting>
  <conditionalFormatting sqref="F167:H174">
    <cfRule type="expression" dxfId="224" priority="91">
      <formula>F167=TRUE</formula>
    </cfRule>
    <cfRule type="expression" dxfId="223" priority="90">
      <formula>AND($B167=FALSE,F167=TRUE)</formula>
    </cfRule>
    <cfRule type="expression" dxfId="222" priority="89">
      <formula>COUNTIF($F167:F167,TRUE)&gt;1</formula>
    </cfRule>
    <cfRule type="expression" dxfId="221" priority="88">
      <formula>AND($B167=FALSE,COUNTIF($F167:F167,TRUE)&gt;1)</formula>
    </cfRule>
  </conditionalFormatting>
  <conditionalFormatting sqref="G11:G166">
    <cfRule type="cellIs" dxfId="220" priority="8" operator="equal">
      <formula>TRUE</formula>
    </cfRule>
  </conditionalFormatting>
  <conditionalFormatting sqref="H11:H166">
    <cfRule type="cellIs" dxfId="219" priority="7" operator="equal">
      <formula>TRUE</formula>
    </cfRule>
  </conditionalFormatting>
  <conditionalFormatting sqref="N9:N1048576">
    <cfRule type="cellIs" dxfId="218" priority="57" operator="equal">
      <formula>"JA"</formula>
    </cfRule>
  </conditionalFormatting>
  <conditionalFormatting sqref="N14 U14 U73 U75 U77 U79 U106 U124 U134 U136 U150 U152 U164 U166">
    <cfRule type="expression" dxfId="217" priority="54">
      <formula>$N14=TRUE</formula>
    </cfRule>
  </conditionalFormatting>
  <conditionalFormatting sqref="N16:N166">
    <cfRule type="expression" dxfId="216" priority="16">
      <formula>$N16=TRUE</formula>
    </cfRule>
  </conditionalFormatting>
  <conditionalFormatting sqref="N38 N40 N42">
    <cfRule type="expression" dxfId="215" priority="6">
      <formula>$N38=TRUE</formula>
    </cfRule>
  </conditionalFormatting>
  <conditionalFormatting sqref="N69 N71 N73 N75 N77 N79">
    <cfRule type="expression" dxfId="214" priority="5">
      <formula>$N69=TRUE</formula>
    </cfRule>
  </conditionalFormatting>
  <conditionalFormatting sqref="N106 N124 N134 N136 N150 N152 N164 N166">
    <cfRule type="expression" dxfId="213" priority="1">
      <formula>$N106=TRUE</formula>
    </cfRule>
  </conditionalFormatting>
  <conditionalFormatting sqref="O11:O12">
    <cfRule type="cellIs" dxfId="212" priority="17" operator="equal">
      <formula>"JA"</formula>
    </cfRule>
  </conditionalFormatting>
  <conditionalFormatting sqref="O14:T14">
    <cfRule type="expression" dxfId="211" priority="55">
      <formula>$N14=TRUE</formula>
    </cfRule>
  </conditionalFormatting>
  <conditionalFormatting sqref="O16:T16">
    <cfRule type="expression" dxfId="210" priority="53">
      <formula>$N16=TRUE</formula>
    </cfRule>
  </conditionalFormatting>
  <conditionalFormatting sqref="O38:T38">
    <cfRule type="expression" dxfId="209" priority="61">
      <formula>$N38=TRUE</formula>
    </cfRule>
  </conditionalFormatting>
  <conditionalFormatting sqref="O40:T40">
    <cfRule type="expression" dxfId="208" priority="51">
      <formula>$N40=TRUE</formula>
    </cfRule>
  </conditionalFormatting>
  <conditionalFormatting sqref="O42:T42">
    <cfRule type="expression" dxfId="207" priority="49">
      <formula>$N42=TRUE</formula>
    </cfRule>
  </conditionalFormatting>
  <conditionalFormatting sqref="O69:T69">
    <cfRule type="expression" dxfId="206" priority="45">
      <formula>$N69=TRUE</formula>
    </cfRule>
  </conditionalFormatting>
  <conditionalFormatting sqref="O71:T71">
    <cfRule type="expression" dxfId="205" priority="43">
      <formula>$N71=TRUE</formula>
    </cfRule>
  </conditionalFormatting>
  <conditionalFormatting sqref="O73:T73">
    <cfRule type="expression" dxfId="204" priority="41">
      <formula>$N73=TRUE</formula>
    </cfRule>
  </conditionalFormatting>
  <conditionalFormatting sqref="O75:T75">
    <cfRule type="expression" dxfId="203" priority="39">
      <formula>$N75=TRUE</formula>
    </cfRule>
  </conditionalFormatting>
  <conditionalFormatting sqref="O77:T77">
    <cfRule type="expression" dxfId="202" priority="3">
      <formula>$N77=TRUE</formula>
    </cfRule>
  </conditionalFormatting>
  <conditionalFormatting sqref="O79:T79">
    <cfRule type="expression" dxfId="201" priority="35">
      <formula>$N79=TRUE</formula>
    </cfRule>
  </conditionalFormatting>
  <conditionalFormatting sqref="O106:T106 O124:T124 O134:T134 O136:T136 O150:T150 O152:T152 O164:T164 O166:T166">
    <cfRule type="expression" dxfId="200" priority="2">
      <formula>$N106=TRUE</formula>
    </cfRule>
  </conditionalFormatting>
  <conditionalFormatting sqref="U16">
    <cfRule type="expression" dxfId="199" priority="52">
      <formula>$N16=TRUE</formula>
    </cfRule>
  </conditionalFormatting>
  <conditionalFormatting sqref="U38">
    <cfRule type="expression" dxfId="198" priority="56">
      <formula>$N38=TRUE</formula>
    </cfRule>
  </conditionalFormatting>
  <conditionalFormatting sqref="U40">
    <cfRule type="expression" dxfId="197" priority="50">
      <formula>$N40=TRUE</formula>
    </cfRule>
  </conditionalFormatting>
  <conditionalFormatting sqref="U42">
    <cfRule type="expression" dxfId="196" priority="48">
      <formula>$N42=TRUE</formula>
    </cfRule>
  </conditionalFormatting>
  <conditionalFormatting sqref="U69">
    <cfRule type="expression" dxfId="195" priority="44">
      <formula>$N69=TRUE</formula>
    </cfRule>
  </conditionalFormatting>
  <conditionalFormatting sqref="U71">
    <cfRule type="expression" dxfId="194" priority="42">
      <formula>$N71=TRUE</formula>
    </cfRule>
  </conditionalFormatting>
  <hyperlinks>
    <hyperlink ref="M166" location="'75'!A1" display="Klicka Här" xr:uid="{42774F4A-FA15-4FBA-92FE-C3FCB78F1AD4}"/>
    <hyperlink ref="M106" location="'45'!A1" display="klicka här" xr:uid="{B1806F88-F8FA-46BC-BB23-F9934F4F56D8}"/>
    <hyperlink ref="M79" location="'33'!A1" display="Klicka Här" xr:uid="{90211083-AB87-4FB3-B42F-AFB9F58F4C81}"/>
    <hyperlink ref="M77" location="'32'!A1" display="Klicka Här" xr:uid="{2492C574-4310-4865-861E-451D2D63E698}"/>
    <hyperlink ref="M75" location="'31'!A1" display="Klicka Här" xr:uid="{3F0B5665-F31D-47E0-80EF-EE0D04EB4851}"/>
    <hyperlink ref="M73" location="'30'!A1" display="Klicka Här" xr:uid="{32288AF2-81B8-4059-AB69-B4621EA4A3B1}"/>
    <hyperlink ref="M71" location="'29'!A1" display="Klicka Här" xr:uid="{CE2D1426-6FD1-4372-B5FB-8F012E058415}"/>
    <hyperlink ref="M42" location="'15'!A1" display="Klicka Här" xr:uid="{B64ECD48-8E1D-48EC-B072-1CF7C5D8E1C6}"/>
    <hyperlink ref="M40" location="'14'!A1" display="Klicka Här" xr:uid="{236E87E2-A2A8-4631-818C-F6FF5AE2BDCE}"/>
    <hyperlink ref="M38" location="'13'!A1" display="Klicka Här" xr:uid="{0E2F2449-F8BF-4772-AFC0-0DDEA6499B84}"/>
    <hyperlink ref="M16" location="'3'!A1" display="Klicka Här" xr:uid="{ECDD9348-AA0F-4AC5-873A-8171C6B91BE5}"/>
    <hyperlink ref="M69" location="'28'!A1" display="Klicka Här" xr:uid="{D801AEE7-20BD-4882-B197-96D172EF68B2}"/>
    <hyperlink ref="K14" r:id="rId1" xr:uid="{7AD35E6D-950C-435C-AC5B-8566021F8156}"/>
    <hyperlink ref="M134" location="'59'!A1" display="klicka här" xr:uid="{95E05BE4-2225-40E8-AE9A-5A7F7BECC356}"/>
    <hyperlink ref="M136" location="'60'!A1" display="klicka här" xr:uid="{F665D39B-9F32-431A-B43A-DED97070F1E2}"/>
    <hyperlink ref="M150" location="'67'!A1" display="Klicka Här" xr:uid="{51A0C14C-C5FB-487D-8436-C63F225A97A1}"/>
    <hyperlink ref="M152" location="'68'!A1" display="Klicka Här" xr:uid="{1B7B5C7D-C2CE-4B03-8A88-A6585707B21C}"/>
    <hyperlink ref="M164" location="'74'!A1" display="Klicka Här" xr:uid="{B0BFDB5A-7240-4AFB-B159-19DBB819642C}"/>
    <hyperlink ref="K42" r:id="rId2" xr:uid="{D9D01AF4-7E6B-4EE5-B737-A50E1F5F5E3F}"/>
    <hyperlink ref="K65" r:id="rId3" xr:uid="{5B9E434A-DCA9-40F0-ADB4-FEA1CE23F179}"/>
    <hyperlink ref="M124" location="'54'!A1" display="klicka här" xr:uid="{66451AB0-01E7-478E-8F20-4B1C3F0ADB00}"/>
    <hyperlink ref="J16" location="GÅRDSINFO!D79" display="Klicka Här" xr:uid="{3C973166-D47C-425A-8491-7036BAE2C84D}"/>
    <hyperlink ref="J38" location="GÅRDSINFO!D80" display="Klicka Här" xr:uid="{7948BB6A-B992-44B7-89A6-2B0376125F74}"/>
    <hyperlink ref="J40" location="GÅRDSINFO!D81" display="Klicka Här" xr:uid="{3D24A4B0-C59B-4CCF-AFC0-2B968E8DE4E0}"/>
    <hyperlink ref="J42" location="GÅRDSINFO!D82" display="Klicka Här" xr:uid="{E03C15B6-0D83-47E1-AB2D-10CFE9F20685}"/>
    <hyperlink ref="J69" location="GÅRDSINFO!D83" display="Klicka Här" xr:uid="{054F80F9-CB2D-441D-8D33-A461C332C06E}"/>
    <hyperlink ref="J71" location="GÅRDSINFO!D84" display="Klicka Här" xr:uid="{D6121DE8-7EC2-4F0D-A8F4-360152CFC592}"/>
    <hyperlink ref="J73" location="GÅRDSINFO!D85" display="Klicka Här" xr:uid="{7C885324-503F-4C8B-A7D2-3F08D316406F}"/>
    <hyperlink ref="J75" location="GÅRDSINFO!D86" display="Klicka Här" xr:uid="{9CEFAA99-F58A-4007-83EA-1F8A7B921865}"/>
    <hyperlink ref="J77" location="GÅRDSINFO!D87" display="Klicka Här" xr:uid="{DBE6DB9F-1915-4590-8139-8A4F0633200A}"/>
    <hyperlink ref="J79" location="GÅRDSINFO!D88" display="Klicka Här" xr:uid="{95A097D6-27D3-4186-BA0B-EB292A522DB4}"/>
    <hyperlink ref="J106" location="GÅRDSINFO!D89" display="Klicka Här" xr:uid="{33E53FDB-76EB-46EB-A6C8-C442B24906D0}"/>
    <hyperlink ref="J124" location="GÅRDSINFO!D90" display="Klicka Här" xr:uid="{43B9A889-37DD-40EA-99BE-45A59746EA61}"/>
    <hyperlink ref="J134" location="GÅRDSINFO!D91" display="Klicka Här" xr:uid="{251801B4-54F5-45F8-87D6-6F60DDC896D1}"/>
    <hyperlink ref="J136" location="GÅRDSINFO!D92" display="Klicka Här" xr:uid="{1E87D866-2079-4A06-BA9D-1C22A47888C4}"/>
    <hyperlink ref="J138" location="GÅRDSINFO!D93" display="Klicka Här" xr:uid="{AB332EB6-DF9D-4B96-92C4-F2CC6BE47EEC}"/>
    <hyperlink ref="J150" location="GÅRDSINFO!D94" display="Klicka Här" xr:uid="{D151D811-DE36-42BC-B4D3-6D10F7E05207}"/>
    <hyperlink ref="J152" location="GÅRDSINFO!D95" display="Klicka Här" xr:uid="{5B5FF1CE-750B-41E7-8273-897DBDDF1C17}"/>
    <hyperlink ref="J164" location="GÅRDSINFO!D96" display="Klicka Här" xr:uid="{D4EC34EE-E252-49D4-AA33-DC9DF686A39F}"/>
    <hyperlink ref="J166" location="GÅRDSINFO!D97" display="Klicka Här" xr:uid="{486433C2-C77A-408C-A36B-8550AA7B80E0}"/>
  </hyperlinks>
  <pageMargins left="0.70866141732283472" right="0.70866141732283472" top="0.74803149606299213" bottom="0.74803149606299213" header="0.31496062992125984" footer="0.31496062992125984"/>
  <pageSetup paperSize="9" scale="47" fitToHeight="15" orientation="landscape" r:id="rId4"/>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A4C0D-EA57-423F-9E6D-B2A022D0E7AB}">
  <sheetPr codeName="Sheet5">
    <tabColor theme="9" tint="-0.249977111117893"/>
  </sheetPr>
  <dimension ref="L19"/>
  <sheetViews>
    <sheetView showGridLines="0" showRowColHeaders="0" workbookViewId="0"/>
  </sheetViews>
  <sheetFormatPr defaultRowHeight="15"/>
  <sheetData>
    <row r="19" spans="12:12">
      <c r="L19" t="s">
        <v>241</v>
      </c>
    </row>
  </sheetData>
  <sheetProtection sheet="1" objects="1" scenario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C2F1D-969A-4C86-B070-6600F6EDBEBA}">
  <sheetPr codeName="Blad2">
    <tabColor theme="7" tint="-0.499984740745262"/>
    <pageSetUpPr autoPageBreaks="0" fitToPage="1"/>
  </sheetPr>
  <dimension ref="A1:R86"/>
  <sheetViews>
    <sheetView showGridLines="0" showRowColHeaders="0" zoomScaleNormal="100" workbookViewId="0">
      <pane ySplit="10" topLeftCell="A11" activePane="bottomLeft" state="frozen"/>
      <selection pane="bottomLeft" activeCell="C12" sqref="C12"/>
    </sheetView>
  </sheetViews>
  <sheetFormatPr defaultColWidth="9.140625" defaultRowHeight="15"/>
  <cols>
    <col min="1" max="1" width="6.7109375" style="4" customWidth="1"/>
    <col min="2" max="2" width="7.28515625" style="4" customWidth="1"/>
    <col min="3" max="3" width="21.28515625" style="4" customWidth="1"/>
    <col min="4" max="4" width="23.42578125" style="4" customWidth="1"/>
    <col min="5" max="5" width="1" style="4" customWidth="1"/>
    <col min="6" max="6" width="6" style="4" customWidth="1"/>
    <col min="7" max="7" width="6.42578125" style="4" customWidth="1"/>
    <col min="8" max="8" width="15.28515625" style="4" customWidth="1"/>
    <col min="9" max="9" width="14.140625" style="4" customWidth="1"/>
    <col min="10" max="10" width="1.140625" style="4" customWidth="1"/>
    <col min="11" max="11" width="10.5703125" style="4" customWidth="1"/>
    <col min="12" max="12" width="12.7109375" style="4" customWidth="1"/>
    <col min="13" max="13" width="12.140625" style="4" customWidth="1"/>
    <col min="14" max="14" width="6" style="4" customWidth="1"/>
    <col min="15" max="15" width="1.42578125" style="4" customWidth="1"/>
    <col min="16" max="16" width="17.140625" style="4" customWidth="1"/>
    <col min="17" max="17" width="1.140625" style="4" customWidth="1"/>
    <col min="18" max="18" width="46.42578125" style="4" customWidth="1"/>
    <col min="19" max="16384" width="9.140625" style="4"/>
  </cols>
  <sheetData>
    <row r="1" spans="1:18" s="68" customFormat="1" ht="33.6" customHeight="1">
      <c r="A1" s="172" t="s">
        <v>242</v>
      </c>
      <c r="B1" s="38" t="s">
        <v>70</v>
      </c>
      <c r="C1" s="40"/>
      <c r="D1" s="40"/>
      <c r="E1" s="39"/>
      <c r="F1" s="117"/>
      <c r="G1" s="39"/>
      <c r="H1" s="39"/>
      <c r="I1" s="39"/>
      <c r="J1" s="39"/>
      <c r="K1" s="39"/>
      <c r="L1" s="39"/>
      <c r="M1" s="39"/>
      <c r="N1" s="40"/>
      <c r="O1" s="39"/>
      <c r="P1" s="40"/>
      <c r="Q1" s="40"/>
      <c r="R1" s="40"/>
    </row>
    <row r="2" spans="1:18" s="69" customFormat="1" ht="15.75" customHeight="1">
      <c r="A2" s="406" t="s">
        <v>67</v>
      </c>
      <c r="B2" s="406"/>
      <c r="C2" s="118"/>
      <c r="D2" s="118"/>
      <c r="E2" s="119"/>
      <c r="F2" s="120"/>
      <c r="G2" s="119"/>
      <c r="H2" s="119"/>
      <c r="I2" s="119"/>
      <c r="J2" s="119"/>
      <c r="K2" s="119"/>
      <c r="L2" s="119"/>
      <c r="M2" s="119"/>
      <c r="N2" s="121"/>
      <c r="O2" s="119"/>
      <c r="P2" s="121"/>
      <c r="Q2" s="121"/>
      <c r="R2" s="121"/>
    </row>
    <row r="3" spans="1:18" s="41" customFormat="1" ht="4.5" customHeight="1"/>
    <row r="4" spans="1:18" ht="12.75" customHeight="1"/>
    <row r="5" spans="1:18" s="33" customFormat="1">
      <c r="B5" s="34" t="s">
        <v>243</v>
      </c>
      <c r="K5" s="407" t="s">
        <v>244</v>
      </c>
      <c r="L5" s="407"/>
      <c r="M5" s="407"/>
      <c r="O5" s="35"/>
      <c r="P5" s="35" t="s">
        <v>245</v>
      </c>
    </row>
    <row r="6" spans="1:18" ht="29.1" customHeight="1">
      <c r="B6" s="408" t="s">
        <v>246</v>
      </c>
      <c r="C6" s="408"/>
      <c r="D6" s="408"/>
      <c r="E6" s="408"/>
      <c r="F6" s="408"/>
      <c r="G6" s="408"/>
      <c r="H6" s="408"/>
      <c r="I6" s="408"/>
      <c r="K6" s="409"/>
      <c r="L6" s="409"/>
      <c r="M6" s="409"/>
      <c r="N6" s="73"/>
      <c r="O6" s="2"/>
      <c r="P6" s="45"/>
    </row>
    <row r="7" spans="1:18" ht="10.35" customHeight="1" thickBot="1"/>
    <row r="8" spans="1:18" s="10" customFormat="1" ht="27" thickTop="1">
      <c r="B8" s="410" t="s">
        <v>43</v>
      </c>
      <c r="C8" s="411"/>
      <c r="D8" s="83"/>
      <c r="E8" s="71"/>
      <c r="F8" s="412" t="s">
        <v>58</v>
      </c>
      <c r="G8" s="413"/>
      <c r="H8" s="413"/>
      <c r="I8" s="414"/>
      <c r="J8" s="71"/>
      <c r="K8" s="415" t="s">
        <v>59</v>
      </c>
      <c r="L8" s="416"/>
      <c r="M8" s="416"/>
      <c r="N8" s="417"/>
      <c r="O8" s="71"/>
      <c r="P8" s="418" t="s">
        <v>247</v>
      </c>
      <c r="Q8" s="71"/>
      <c r="R8" s="420" t="s">
        <v>248</v>
      </c>
    </row>
    <row r="9" spans="1:18" s="36" customFormat="1" ht="14.85" customHeight="1">
      <c r="B9" s="42" t="s">
        <v>249</v>
      </c>
      <c r="C9" s="85" t="s">
        <v>250</v>
      </c>
      <c r="D9" s="85" t="s">
        <v>251</v>
      </c>
      <c r="E9" s="37"/>
      <c r="F9" s="42" t="s">
        <v>252</v>
      </c>
      <c r="G9" s="43" t="s">
        <v>253</v>
      </c>
      <c r="H9" s="43" t="s">
        <v>254</v>
      </c>
      <c r="I9" s="44" t="s">
        <v>255</v>
      </c>
      <c r="J9" s="37"/>
      <c r="K9" s="42" t="s">
        <v>256</v>
      </c>
      <c r="L9" s="43" t="s">
        <v>257</v>
      </c>
      <c r="M9" s="43" t="s">
        <v>255</v>
      </c>
      <c r="N9" s="44" t="s">
        <v>258</v>
      </c>
      <c r="O9" s="37"/>
      <c r="P9" s="419"/>
      <c r="R9" s="420"/>
    </row>
    <row r="10" spans="1:18" s="6" customFormat="1" ht="4.5" customHeight="1">
      <c r="B10" s="122"/>
      <c r="C10" s="123"/>
      <c r="D10" s="123"/>
      <c r="E10" s="5"/>
      <c r="F10" s="122"/>
      <c r="G10" s="122"/>
      <c r="H10" s="122"/>
      <c r="I10" s="122"/>
      <c r="K10" s="122"/>
      <c r="L10" s="122"/>
      <c r="M10" s="122"/>
      <c r="N10" s="122"/>
      <c r="P10" s="122"/>
      <c r="R10" s="4"/>
    </row>
    <row r="11" spans="1:18" s="5" customFormat="1" ht="9.75" customHeight="1" thickBot="1">
      <c r="B11" s="7"/>
    </row>
    <row r="12" spans="1:18" s="5" customFormat="1" ht="25.35" customHeight="1" thickTop="1" thickBot="1">
      <c r="B12" s="46" t="b">
        <v>1</v>
      </c>
      <c r="C12" s="86" t="s">
        <v>259</v>
      </c>
      <c r="D12" s="173"/>
      <c r="F12" s="166"/>
      <c r="G12" s="167"/>
      <c r="H12" s="168"/>
      <c r="I12" s="124">
        <f t="shared" ref="I12" si="0">(F12*H12)</f>
        <v>0</v>
      </c>
      <c r="K12" s="169">
        <v>5</v>
      </c>
      <c r="L12" s="170">
        <v>350</v>
      </c>
      <c r="M12" s="125">
        <f t="shared" ref="M12:M26" si="1">L12*K12</f>
        <v>1750</v>
      </c>
      <c r="N12" s="151" t="b">
        <v>1</v>
      </c>
      <c r="P12" s="74">
        <f t="shared" ref="P12" si="2">I12+M12</f>
        <v>1750</v>
      </c>
      <c r="R12" s="171"/>
    </row>
    <row r="13" spans="1:18" s="5" customFormat="1" ht="25.35" customHeight="1" thickTop="1" thickBot="1">
      <c r="B13" s="46" t="b">
        <v>1</v>
      </c>
      <c r="C13" s="87"/>
      <c r="D13" s="174"/>
      <c r="F13" s="166"/>
      <c r="G13" s="167"/>
      <c r="H13" s="168"/>
      <c r="I13" s="124">
        <f t="shared" ref="I13:I16" si="3">(F13*H13)</f>
        <v>0</v>
      </c>
      <c r="K13" s="169"/>
      <c r="L13" s="170"/>
      <c r="M13" s="125">
        <f t="shared" si="1"/>
        <v>0</v>
      </c>
      <c r="N13" s="151" t="b">
        <v>0</v>
      </c>
      <c r="P13" s="74">
        <f t="shared" ref="P13:P26" si="4">I13+M13</f>
        <v>0</v>
      </c>
      <c r="R13" s="171"/>
    </row>
    <row r="14" spans="1:18" s="5" customFormat="1" ht="25.35" customHeight="1" thickTop="1" thickBot="1">
      <c r="B14" s="46" t="b">
        <v>1</v>
      </c>
      <c r="C14" s="86"/>
      <c r="D14" s="173"/>
      <c r="F14" s="166"/>
      <c r="G14" s="167"/>
      <c r="H14" s="168"/>
      <c r="I14" s="124">
        <f t="shared" si="3"/>
        <v>0</v>
      </c>
      <c r="K14" s="169"/>
      <c r="L14" s="170"/>
      <c r="M14" s="125">
        <f t="shared" si="1"/>
        <v>0</v>
      </c>
      <c r="N14" s="151" t="b">
        <v>0</v>
      </c>
      <c r="P14" s="74">
        <f t="shared" si="4"/>
        <v>0</v>
      </c>
      <c r="R14" s="171"/>
    </row>
    <row r="15" spans="1:18" s="5" customFormat="1" ht="25.35" customHeight="1" thickTop="1" thickBot="1">
      <c r="B15" s="46" t="b">
        <v>1</v>
      </c>
      <c r="C15" s="87"/>
      <c r="D15" s="174"/>
      <c r="F15" s="166"/>
      <c r="G15" s="167"/>
      <c r="H15" s="168"/>
      <c r="I15" s="124">
        <f t="shared" si="3"/>
        <v>0</v>
      </c>
      <c r="K15" s="169"/>
      <c r="L15" s="170"/>
      <c r="M15" s="125">
        <f t="shared" si="1"/>
        <v>0</v>
      </c>
      <c r="N15" s="151" t="b">
        <v>0</v>
      </c>
      <c r="P15" s="74">
        <f t="shared" si="4"/>
        <v>0</v>
      </c>
      <c r="R15" s="171"/>
    </row>
    <row r="16" spans="1:18" s="5" customFormat="1" ht="25.35" customHeight="1" thickTop="1" thickBot="1">
      <c r="B16" s="46" t="b">
        <v>1</v>
      </c>
      <c r="C16" s="89"/>
      <c r="D16" s="176"/>
      <c r="F16" s="166"/>
      <c r="G16" s="167"/>
      <c r="H16" s="168"/>
      <c r="I16" s="124">
        <f t="shared" si="3"/>
        <v>0</v>
      </c>
      <c r="K16" s="169"/>
      <c r="L16" s="170"/>
      <c r="M16" s="125">
        <f t="shared" si="1"/>
        <v>0</v>
      </c>
      <c r="N16" s="151" t="b">
        <v>0</v>
      </c>
      <c r="P16" s="74">
        <f t="shared" si="4"/>
        <v>0</v>
      </c>
      <c r="R16" s="171"/>
    </row>
    <row r="17" spans="2:18" s="5" customFormat="1" ht="25.35" customHeight="1" thickTop="1" thickBot="1">
      <c r="B17" s="46" t="b">
        <v>1</v>
      </c>
      <c r="C17" s="143"/>
      <c r="D17" s="177"/>
      <c r="F17" s="166"/>
      <c r="G17" s="167"/>
      <c r="H17" s="168"/>
      <c r="I17" s="124">
        <v>0</v>
      </c>
      <c r="K17" s="169"/>
      <c r="L17" s="170"/>
      <c r="M17" s="125">
        <f t="shared" si="1"/>
        <v>0</v>
      </c>
      <c r="N17" s="151" t="b">
        <v>0</v>
      </c>
      <c r="P17" s="74">
        <f t="shared" si="4"/>
        <v>0</v>
      </c>
      <c r="R17" s="171"/>
    </row>
    <row r="18" spans="2:18" s="5" customFormat="1" ht="25.35" customHeight="1" thickTop="1" thickBot="1">
      <c r="B18" s="46" t="b">
        <v>1</v>
      </c>
      <c r="C18" s="88"/>
      <c r="D18" s="175"/>
      <c r="F18" s="166"/>
      <c r="G18" s="167"/>
      <c r="H18" s="168"/>
      <c r="I18" s="124">
        <f t="shared" ref="I18:I26" si="5">(F18*H18)</f>
        <v>0</v>
      </c>
      <c r="K18" s="169"/>
      <c r="L18" s="170"/>
      <c r="M18" s="125">
        <f t="shared" si="1"/>
        <v>0</v>
      </c>
      <c r="N18" s="151" t="b">
        <v>0</v>
      </c>
      <c r="P18" s="74">
        <f t="shared" si="4"/>
        <v>0</v>
      </c>
      <c r="R18" s="171"/>
    </row>
    <row r="19" spans="2:18" s="5" customFormat="1" ht="25.35" customHeight="1" thickTop="1" thickBot="1">
      <c r="B19" s="46" t="b">
        <v>1</v>
      </c>
      <c r="C19" s="89"/>
      <c r="D19" s="176"/>
      <c r="F19" s="166"/>
      <c r="G19" s="167"/>
      <c r="H19" s="168"/>
      <c r="I19" s="124">
        <f t="shared" si="5"/>
        <v>0</v>
      </c>
      <c r="K19" s="169"/>
      <c r="L19" s="170"/>
      <c r="M19" s="125">
        <f t="shared" si="1"/>
        <v>0</v>
      </c>
      <c r="N19" s="151" t="b">
        <v>0</v>
      </c>
      <c r="P19" s="74">
        <f t="shared" si="4"/>
        <v>0</v>
      </c>
      <c r="R19" s="171"/>
    </row>
    <row r="20" spans="2:18" s="5" customFormat="1" ht="25.35" customHeight="1" thickTop="1" thickBot="1">
      <c r="B20" s="46" t="b">
        <v>1</v>
      </c>
      <c r="C20" s="89"/>
      <c r="D20" s="176"/>
      <c r="F20" s="166"/>
      <c r="G20" s="167"/>
      <c r="H20" s="168"/>
      <c r="I20" s="124">
        <f t="shared" si="5"/>
        <v>0</v>
      </c>
      <c r="K20" s="169"/>
      <c r="L20" s="170"/>
      <c r="M20" s="125">
        <f t="shared" si="1"/>
        <v>0</v>
      </c>
      <c r="N20" s="151" t="b">
        <v>0</v>
      </c>
      <c r="P20" s="74">
        <f t="shared" si="4"/>
        <v>0</v>
      </c>
      <c r="R20" s="171"/>
    </row>
    <row r="21" spans="2:18" s="5" customFormat="1" ht="25.35" customHeight="1" thickTop="1" thickBot="1">
      <c r="B21" s="46" t="b">
        <v>1</v>
      </c>
      <c r="C21" s="89"/>
      <c r="D21" s="176"/>
      <c r="F21" s="166"/>
      <c r="G21" s="167"/>
      <c r="H21" s="168"/>
      <c r="I21" s="124">
        <f t="shared" si="5"/>
        <v>0</v>
      </c>
      <c r="K21" s="169"/>
      <c r="L21" s="170"/>
      <c r="M21" s="125">
        <f t="shared" si="1"/>
        <v>0</v>
      </c>
      <c r="N21" s="151" t="b">
        <v>0</v>
      </c>
      <c r="P21" s="74">
        <f t="shared" si="4"/>
        <v>0</v>
      </c>
      <c r="R21" s="171"/>
    </row>
    <row r="22" spans="2:18" s="5" customFormat="1" ht="25.15" customHeight="1" thickTop="1" thickBot="1">
      <c r="B22" s="46" t="b">
        <v>1</v>
      </c>
      <c r="C22" s="404" t="s">
        <v>260</v>
      </c>
      <c r="D22" s="405"/>
      <c r="F22" s="166"/>
      <c r="G22" s="167"/>
      <c r="H22" s="168"/>
      <c r="I22" s="124">
        <f t="shared" si="5"/>
        <v>0</v>
      </c>
      <c r="K22" s="169"/>
      <c r="L22" s="170"/>
      <c r="M22" s="125">
        <f t="shared" si="1"/>
        <v>0</v>
      </c>
      <c r="N22" s="151" t="b">
        <v>0</v>
      </c>
      <c r="P22" s="74">
        <f t="shared" si="4"/>
        <v>0</v>
      </c>
      <c r="R22" s="171"/>
    </row>
    <row r="23" spans="2:18" s="5" customFormat="1" ht="25.35" customHeight="1" thickTop="1" thickBot="1">
      <c r="B23" s="46" t="b">
        <v>1</v>
      </c>
      <c r="C23" s="404" t="s">
        <v>260</v>
      </c>
      <c r="D23" s="405"/>
      <c r="F23" s="166"/>
      <c r="G23" s="167"/>
      <c r="H23" s="168"/>
      <c r="I23" s="124">
        <f t="shared" si="5"/>
        <v>0</v>
      </c>
      <c r="K23" s="169"/>
      <c r="L23" s="170"/>
      <c r="M23" s="125">
        <f t="shared" si="1"/>
        <v>0</v>
      </c>
      <c r="N23" s="151" t="b">
        <v>0</v>
      </c>
      <c r="P23" s="74">
        <f t="shared" si="4"/>
        <v>0</v>
      </c>
      <c r="R23" s="171"/>
    </row>
    <row r="24" spans="2:18" s="5" customFormat="1" ht="25.15" customHeight="1" thickTop="1" thickBot="1">
      <c r="B24" s="46" t="b">
        <v>1</v>
      </c>
      <c r="C24" s="404" t="s">
        <v>260</v>
      </c>
      <c r="D24" s="405"/>
      <c r="F24" s="166"/>
      <c r="G24" s="167"/>
      <c r="H24" s="168"/>
      <c r="I24" s="124">
        <f t="shared" si="5"/>
        <v>0</v>
      </c>
      <c r="K24" s="169"/>
      <c r="L24" s="170"/>
      <c r="M24" s="125">
        <f t="shared" si="1"/>
        <v>0</v>
      </c>
      <c r="N24" s="151" t="b">
        <v>0</v>
      </c>
      <c r="P24" s="74">
        <f t="shared" si="4"/>
        <v>0</v>
      </c>
      <c r="R24" s="171"/>
    </row>
    <row r="25" spans="2:18" s="5" customFormat="1" ht="25.35" customHeight="1" thickTop="1" thickBot="1">
      <c r="B25" s="46" t="b">
        <v>1</v>
      </c>
      <c r="C25" s="404" t="s">
        <v>260</v>
      </c>
      <c r="D25" s="405"/>
      <c r="F25" s="166"/>
      <c r="G25" s="167"/>
      <c r="H25" s="168"/>
      <c r="I25" s="124">
        <f t="shared" si="5"/>
        <v>0</v>
      </c>
      <c r="K25" s="169"/>
      <c r="L25" s="170"/>
      <c r="M25" s="125">
        <f t="shared" si="1"/>
        <v>0</v>
      </c>
      <c r="N25" s="151" t="b">
        <v>0</v>
      </c>
      <c r="P25" s="74">
        <f t="shared" si="4"/>
        <v>0</v>
      </c>
      <c r="R25" s="171"/>
    </row>
    <row r="26" spans="2:18" s="5" customFormat="1" ht="25.35" customHeight="1" thickTop="1" thickBot="1">
      <c r="B26" s="46" t="b">
        <v>1</v>
      </c>
      <c r="C26" s="404" t="s">
        <v>260</v>
      </c>
      <c r="D26" s="405"/>
      <c r="F26" s="166"/>
      <c r="G26" s="167"/>
      <c r="H26" s="168"/>
      <c r="I26" s="125">
        <f t="shared" si="5"/>
        <v>0</v>
      </c>
      <c r="K26" s="169"/>
      <c r="L26" s="170"/>
      <c r="M26" s="125">
        <f t="shared" si="1"/>
        <v>0</v>
      </c>
      <c r="N26" s="151" t="b">
        <v>0</v>
      </c>
      <c r="P26" s="74">
        <f t="shared" si="4"/>
        <v>0</v>
      </c>
      <c r="R26" s="171"/>
    </row>
    <row r="27" spans="2:18" s="5" customFormat="1" ht="5.25" customHeight="1" thickTop="1" thickBot="1">
      <c r="N27" s="8"/>
      <c r="P27" s="8"/>
    </row>
    <row r="28" spans="2:18" s="9" customFormat="1" ht="25.9" customHeight="1" thickTop="1" thickBot="1">
      <c r="B28" s="432" t="s">
        <v>261</v>
      </c>
      <c r="C28" s="432"/>
      <c r="D28" s="432"/>
      <c r="E28" s="155"/>
      <c r="F28" s="435" t="s">
        <v>262</v>
      </c>
      <c r="G28" s="435"/>
      <c r="H28" s="435"/>
      <c r="I28" s="158">
        <f>SUMIFS(I$12:I$26,$B$12:$B$26,TRUE)</f>
        <v>0</v>
      </c>
      <c r="J28" s="159"/>
      <c r="K28" s="435" t="s">
        <v>263</v>
      </c>
      <c r="L28" s="436"/>
      <c r="M28" s="437">
        <f>SUM(M29:N30)</f>
        <v>8750</v>
      </c>
      <c r="N28" s="438"/>
      <c r="O28" s="155"/>
      <c r="P28" s="421">
        <f>I28+M28</f>
        <v>8750</v>
      </c>
    </row>
    <row r="29" spans="2:18" s="9" customFormat="1" ht="19.899999999999999" customHeight="1" thickTop="1" thickBot="1">
      <c r="B29" s="433"/>
      <c r="C29" s="433"/>
      <c r="D29" s="433"/>
      <c r="F29" s="46" t="b">
        <v>0</v>
      </c>
      <c r="G29" s="160" t="str">
        <f>"AVSKRIVNING (5ÅR, "&amp;val_arsranta*100&amp;"%)"</f>
        <v>AVSKRIVNING (5ÅR, 5,5%)</v>
      </c>
      <c r="H29" s="160"/>
      <c r="I29" s="161">
        <f>IF(F29,(val_arsranta*5*SUMIFS(I$12:I$26,$B$12:$B$26,TRUE))/2,0)</f>
        <v>0</v>
      </c>
      <c r="J29" s="162"/>
      <c r="K29" s="424" t="s">
        <v>264</v>
      </c>
      <c r="L29" s="425"/>
      <c r="M29" s="426">
        <f>SUMIFS(M$12:M$26,$B$12:$B$26,TRUE,$N$12:$N$26,FALSE)</f>
        <v>0</v>
      </c>
      <c r="N29" s="427"/>
      <c r="P29" s="422"/>
    </row>
    <row r="30" spans="2:18" s="9" customFormat="1" ht="19.899999999999999" customHeight="1">
      <c r="B30" s="434"/>
      <c r="C30" s="434"/>
      <c r="D30" s="434"/>
      <c r="E30" s="156"/>
      <c r="F30" s="157" t="b">
        <v>0</v>
      </c>
      <c r="G30" s="163" t="str">
        <f>"UNDERHÅLL (4ÅR, "&amp;val_underhall_pct*100&amp;"%)"</f>
        <v>UNDERHÅLL (4ÅR, 3%)</v>
      </c>
      <c r="H30" s="163"/>
      <c r="I30" s="164">
        <f>IF(F30,(val_underhall_pct*4*SUMIFS(I$12:I$26,$B$12:$B$26,TRUE))/2,0)</f>
        <v>0</v>
      </c>
      <c r="J30" s="165"/>
      <c r="K30" s="428" t="s">
        <v>265</v>
      </c>
      <c r="L30" s="429"/>
      <c r="M30" s="430">
        <f>SUMIFS(M$12:M$26,$B$12:$B$26,TRUE,$N$12:$N$26,TRUE)*5</f>
        <v>8750</v>
      </c>
      <c r="N30" s="431"/>
      <c r="O30" s="156"/>
      <c r="P30" s="423"/>
    </row>
    <row r="31" spans="2:18" s="5" customFormat="1" ht="9.6" customHeight="1">
      <c r="N31" s="154"/>
      <c r="P31" s="154"/>
    </row>
    <row r="32" spans="2:18" ht="25.35" customHeight="1"/>
    <row r="33" spans="3:3" ht="25.35" customHeight="1"/>
    <row r="34" spans="3:3" ht="25.35" customHeight="1"/>
    <row r="35" spans="3:3" ht="25.35" customHeight="1"/>
    <row r="36" spans="3:3" ht="25.35" customHeight="1"/>
    <row r="37" spans="3:3" ht="25.35" customHeight="1"/>
    <row r="38" spans="3:3" ht="25.35" customHeight="1"/>
    <row r="39" spans="3:3" ht="25.35" customHeight="1"/>
    <row r="40" spans="3:3" ht="25.35" customHeight="1"/>
    <row r="41" spans="3:3" ht="25.35" customHeight="1"/>
    <row r="42" spans="3:3" ht="25.35" customHeight="1"/>
    <row r="43" spans="3:3" ht="25.35" customHeight="1"/>
    <row r="44" spans="3:3" ht="25.35" customHeight="1"/>
    <row r="45" spans="3:3" ht="25.35" customHeight="1"/>
    <row r="46" spans="3:3" ht="25.35" customHeight="1">
      <c r="C46" s="115"/>
    </row>
    <row r="47" spans="3:3" ht="25.35" customHeight="1"/>
    <row r="48" spans="3:3" ht="25.35" customHeight="1"/>
    <row r="49" ht="25.35" customHeight="1"/>
    <row r="50" ht="25.35" customHeight="1"/>
    <row r="51" ht="25.35" customHeight="1"/>
    <row r="52" ht="25.35" customHeight="1"/>
    <row r="53" ht="25.35" customHeight="1"/>
    <row r="54" ht="25.35" customHeight="1"/>
    <row r="55" ht="25.35" customHeight="1"/>
    <row r="56" ht="25.35" customHeight="1"/>
    <row r="57" ht="25.35" customHeight="1"/>
    <row r="58" ht="25.35" customHeight="1"/>
    <row r="59" ht="25.35" customHeight="1"/>
    <row r="60" ht="25.35" customHeight="1"/>
    <row r="61" ht="25.35" customHeight="1"/>
    <row r="62" ht="25.35" customHeight="1"/>
    <row r="63" ht="25.35" customHeight="1"/>
    <row r="64" ht="25.35" customHeight="1"/>
    <row r="65" ht="25.35" customHeight="1"/>
    <row r="66" ht="25.35" customHeight="1"/>
    <row r="67" ht="25.35" customHeight="1"/>
    <row r="68" ht="25.35" customHeight="1"/>
    <row r="69" ht="25.35" customHeight="1"/>
    <row r="70" ht="25.35" customHeight="1"/>
    <row r="71" ht="25.35" customHeight="1"/>
    <row r="72" ht="25.35" customHeight="1"/>
    <row r="73" ht="25.35" customHeight="1"/>
    <row r="74" ht="25.35" customHeight="1"/>
    <row r="75" ht="25.35" customHeight="1"/>
    <row r="76" ht="25.35" customHeight="1"/>
    <row r="77" ht="25.35" customHeight="1"/>
    <row r="78" ht="25.35" customHeight="1"/>
    <row r="79" ht="25.35" customHeight="1"/>
    <row r="80" ht="25.35" customHeight="1"/>
    <row r="81" ht="25.35" customHeight="1"/>
    <row r="82" ht="25.35" customHeight="1"/>
    <row r="83" ht="25.35" customHeight="1"/>
    <row r="84" ht="25.35" customHeight="1"/>
    <row r="85" ht="25.35" customHeight="1"/>
    <row r="86" ht="25.35" customHeight="1"/>
  </sheetData>
  <sheetProtection sheet="1" objects="1" scenarios="1"/>
  <dataConsolidate/>
  <mergeCells count="23">
    <mergeCell ref="C26:D26"/>
    <mergeCell ref="B28:D30"/>
    <mergeCell ref="F28:H28"/>
    <mergeCell ref="K28:L28"/>
    <mergeCell ref="M28:N28"/>
    <mergeCell ref="P28:P30"/>
    <mergeCell ref="K29:L29"/>
    <mergeCell ref="M29:N29"/>
    <mergeCell ref="K30:L30"/>
    <mergeCell ref="M30:N30"/>
    <mergeCell ref="P8:P9"/>
    <mergeCell ref="R8:R9"/>
    <mergeCell ref="C22:D22"/>
    <mergeCell ref="C23:D23"/>
    <mergeCell ref="C24:D24"/>
    <mergeCell ref="C25:D25"/>
    <mergeCell ref="A2:B2"/>
    <mergeCell ref="K5:M5"/>
    <mergeCell ref="B6:I6"/>
    <mergeCell ref="K6:M6"/>
    <mergeCell ref="B8:C8"/>
    <mergeCell ref="F8:I8"/>
    <mergeCell ref="K8:N8"/>
  </mergeCells>
  <conditionalFormatting sqref="B12:B26">
    <cfRule type="expression" dxfId="193" priority="7" stopIfTrue="1">
      <formula>$B12=FALSE</formula>
    </cfRule>
  </conditionalFormatting>
  <conditionalFormatting sqref="C22:C26">
    <cfRule type="expression" dxfId="192" priority="5">
      <formula>$B22=FALSE</formula>
    </cfRule>
  </conditionalFormatting>
  <conditionalFormatting sqref="C12:D21">
    <cfRule type="expression" dxfId="191" priority="3">
      <formula>$B12=FALSE</formula>
    </cfRule>
  </conditionalFormatting>
  <conditionalFormatting sqref="F29:F30">
    <cfRule type="expression" dxfId="190" priority="23" stopIfTrue="1">
      <formula>$F29=FALSE</formula>
    </cfRule>
  </conditionalFormatting>
  <conditionalFormatting sqref="F12:H26">
    <cfRule type="expression" dxfId="189" priority="4">
      <formula>$B12=FALSE</formula>
    </cfRule>
  </conditionalFormatting>
  <conditionalFormatting sqref="F14:L26">
    <cfRule type="expression" dxfId="188" priority="6">
      <formula>$B14=FALSE</formula>
    </cfRule>
  </conditionalFormatting>
  <conditionalFormatting sqref="G29:I30">
    <cfRule type="expression" dxfId="187" priority="14">
      <formula>$F29=FALSE</formula>
    </cfRule>
  </conditionalFormatting>
  <conditionalFormatting sqref="I12:L13">
    <cfRule type="expression" dxfId="186" priority="2">
      <formula>$B12=FALSE</formula>
    </cfRule>
  </conditionalFormatting>
  <conditionalFormatting sqref="M12:P26">
    <cfRule type="expression" dxfId="185" priority="1">
      <formula>$B12=FALSE</formula>
    </cfRule>
  </conditionalFormatting>
  <conditionalFormatting sqref="R12:R26">
    <cfRule type="expression" dxfId="184" priority="20">
      <formula>$B12=FALSE</formula>
    </cfRule>
  </conditionalFormatting>
  <dataValidations count="1">
    <dataValidation type="list" errorStyle="information" allowBlank="1" showInputMessage="1" sqref="G12:G27" xr:uid="{75ED99A0-BC53-4110-AAF2-77355C7AB7FB}">
      <formula1>lista_enheter</formula1>
    </dataValidation>
  </dataValidations>
  <hyperlinks>
    <hyperlink ref="A2" location="FRÅGEFORMULÄR!B2" display="TILLBAKA" xr:uid="{2C98B29B-113E-47D5-B833-C2B254F7A1D4}"/>
  </hyperlinks>
  <printOptions horizontalCentered="1"/>
  <pageMargins left="0.23622047244094491" right="0.23622047244094491" top="0.74803149606299213" bottom="0.74803149606299213" header="0.31496062992125984" footer="0.31496062992125984"/>
  <pageSetup scale="56"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DEE22-5B36-4969-AD2A-08FE583A3325}">
  <sheetPr codeName="Sheet8">
    <tabColor theme="7" tint="-0.499984740745262"/>
    <pageSetUpPr autoPageBreaks="0" fitToPage="1"/>
  </sheetPr>
  <dimension ref="A1:R86"/>
  <sheetViews>
    <sheetView showGridLines="0" showRowColHeaders="0" zoomScaleNormal="100" workbookViewId="0">
      <pane ySplit="10" topLeftCell="A11" activePane="bottomLeft" state="frozen"/>
      <selection activeCell="M31" sqref="M31"/>
      <selection pane="bottomLeft" activeCell="C12" sqref="C12"/>
    </sheetView>
  </sheetViews>
  <sheetFormatPr defaultColWidth="9.140625" defaultRowHeight="15"/>
  <cols>
    <col min="1" max="1" width="6.7109375" style="4" customWidth="1"/>
    <col min="2" max="2" width="7.28515625" style="4" customWidth="1"/>
    <col min="3" max="3" width="21.28515625" style="4" customWidth="1"/>
    <col min="4" max="4" width="23.42578125" style="4" customWidth="1"/>
    <col min="5" max="5" width="1" style="4" customWidth="1"/>
    <col min="6" max="6" width="6" style="4" customWidth="1"/>
    <col min="7" max="7" width="6.42578125" style="4" customWidth="1"/>
    <col min="8" max="8" width="15.28515625" style="4" customWidth="1"/>
    <col min="9" max="9" width="14.140625" style="4" customWidth="1"/>
    <col min="10" max="10" width="1.140625" style="4" customWidth="1"/>
    <col min="11" max="11" width="10.5703125" style="4" customWidth="1"/>
    <col min="12" max="12" width="12.7109375" style="4" customWidth="1"/>
    <col min="13" max="13" width="12.140625" style="4" customWidth="1"/>
    <col min="14" max="14" width="6" style="4" customWidth="1"/>
    <col min="15" max="15" width="1.42578125" style="4" customWidth="1"/>
    <col min="16" max="16" width="17.140625" style="4" customWidth="1"/>
    <col min="17" max="17" width="1.140625" style="4" customWidth="1"/>
    <col min="18" max="18" width="46.42578125" style="4" customWidth="1"/>
    <col min="19" max="16384" width="9.140625" style="4"/>
  </cols>
  <sheetData>
    <row r="1" spans="1:18" s="68" customFormat="1" ht="33.6" customHeight="1">
      <c r="A1" s="38" t="s">
        <v>266</v>
      </c>
      <c r="B1" s="38" t="s">
        <v>71</v>
      </c>
      <c r="C1" s="40"/>
      <c r="D1" s="40"/>
      <c r="E1" s="39"/>
      <c r="F1" s="117"/>
      <c r="G1" s="39"/>
      <c r="H1" s="39"/>
      <c r="I1" s="39"/>
      <c r="J1" s="39"/>
      <c r="K1" s="39"/>
      <c r="L1" s="39"/>
      <c r="M1" s="39"/>
      <c r="N1" s="40"/>
      <c r="O1" s="39"/>
      <c r="P1" s="40"/>
      <c r="Q1" s="40"/>
      <c r="R1" s="40"/>
    </row>
    <row r="2" spans="1:18" s="69" customFormat="1" ht="15.75" customHeight="1">
      <c r="A2" s="121"/>
      <c r="B2" s="70" t="s">
        <v>67</v>
      </c>
      <c r="C2" s="118"/>
      <c r="D2" s="118"/>
      <c r="E2" s="119"/>
      <c r="F2" s="120"/>
      <c r="G2" s="119"/>
      <c r="H2" s="119"/>
      <c r="I2" s="119"/>
      <c r="J2" s="119"/>
      <c r="K2" s="119"/>
      <c r="L2" s="119"/>
      <c r="M2" s="119"/>
      <c r="N2" s="121"/>
      <c r="O2" s="119"/>
      <c r="P2" s="121"/>
      <c r="Q2" s="121"/>
      <c r="R2" s="121"/>
    </row>
    <row r="3" spans="1:18" s="41" customFormat="1" ht="4.5" customHeight="1"/>
    <row r="4" spans="1:18" ht="12.75" customHeight="1"/>
    <row r="5" spans="1:18" s="33" customFormat="1">
      <c r="B5" s="34" t="s">
        <v>243</v>
      </c>
      <c r="K5" s="407" t="s">
        <v>244</v>
      </c>
      <c r="L5" s="407"/>
      <c r="M5" s="407"/>
      <c r="O5" s="35"/>
      <c r="P5" s="35" t="s">
        <v>245</v>
      </c>
    </row>
    <row r="6" spans="1:18" ht="29.1" customHeight="1">
      <c r="B6" s="408" t="s">
        <v>267</v>
      </c>
      <c r="C6" s="408"/>
      <c r="D6" s="408"/>
      <c r="E6" s="408"/>
      <c r="F6" s="408"/>
      <c r="G6" s="408"/>
      <c r="H6" s="408"/>
      <c r="I6" s="408"/>
      <c r="K6" s="409"/>
      <c r="L6" s="409"/>
      <c r="M6" s="409"/>
      <c r="N6" s="73"/>
      <c r="O6" s="2"/>
      <c r="P6" s="45"/>
    </row>
    <row r="7" spans="1:18" ht="10.35" customHeight="1" thickBot="1"/>
    <row r="8" spans="1:18" s="10" customFormat="1" ht="27" thickTop="1">
      <c r="B8" s="410" t="s">
        <v>43</v>
      </c>
      <c r="C8" s="411"/>
      <c r="D8" s="83"/>
      <c r="E8" s="71"/>
      <c r="F8" s="412" t="s">
        <v>58</v>
      </c>
      <c r="G8" s="413"/>
      <c r="H8" s="413"/>
      <c r="I8" s="414"/>
      <c r="J8" s="71"/>
      <c r="K8" s="415" t="s">
        <v>59</v>
      </c>
      <c r="L8" s="416"/>
      <c r="M8" s="416"/>
      <c r="N8" s="417"/>
      <c r="O8" s="71"/>
      <c r="P8" s="418" t="s">
        <v>247</v>
      </c>
      <c r="Q8" s="71"/>
      <c r="R8" s="420" t="s">
        <v>248</v>
      </c>
    </row>
    <row r="9" spans="1:18" s="36" customFormat="1" ht="14.85" customHeight="1">
      <c r="B9" s="42" t="s">
        <v>249</v>
      </c>
      <c r="C9" s="85" t="s">
        <v>250</v>
      </c>
      <c r="D9" s="85" t="s">
        <v>251</v>
      </c>
      <c r="E9" s="37"/>
      <c r="F9" s="42" t="s">
        <v>252</v>
      </c>
      <c r="G9" s="43" t="s">
        <v>253</v>
      </c>
      <c r="H9" s="43" t="s">
        <v>254</v>
      </c>
      <c r="I9" s="44" t="s">
        <v>255</v>
      </c>
      <c r="J9" s="37"/>
      <c r="K9" s="42" t="s">
        <v>256</v>
      </c>
      <c r="L9" s="43" t="s">
        <v>257</v>
      </c>
      <c r="M9" s="43" t="s">
        <v>255</v>
      </c>
      <c r="N9" s="44" t="s">
        <v>258</v>
      </c>
      <c r="O9" s="37"/>
      <c r="P9" s="419"/>
      <c r="R9" s="420"/>
    </row>
    <row r="10" spans="1:18" s="6" customFormat="1" ht="4.5" customHeight="1">
      <c r="B10" s="122"/>
      <c r="C10" s="123"/>
      <c r="D10" s="123"/>
      <c r="E10" s="5"/>
      <c r="F10" s="122"/>
      <c r="G10" s="122"/>
      <c r="H10" s="122"/>
      <c r="I10" s="122"/>
      <c r="K10" s="122"/>
      <c r="L10" s="122"/>
      <c r="M10" s="122"/>
      <c r="N10" s="122"/>
      <c r="P10" s="122"/>
      <c r="R10" s="4"/>
    </row>
    <row r="11" spans="1:18" s="5" customFormat="1" ht="9.75" customHeight="1" thickBot="1">
      <c r="B11" s="7"/>
    </row>
    <row r="12" spans="1:18" s="5" customFormat="1" ht="25.35" customHeight="1" thickTop="1" thickBot="1">
      <c r="B12" s="46" t="b">
        <v>1</v>
      </c>
      <c r="C12" s="86" t="s">
        <v>268</v>
      </c>
      <c r="D12" s="173"/>
      <c r="F12" s="166"/>
      <c r="G12" s="167"/>
      <c r="H12" s="168">
        <v>0</v>
      </c>
      <c r="I12" s="124">
        <f t="shared" ref="I12:I16" si="0">(F12*H12)</f>
        <v>0</v>
      </c>
      <c r="K12" s="169">
        <v>1</v>
      </c>
      <c r="L12" s="170">
        <v>1536</v>
      </c>
      <c r="M12" s="125">
        <f t="shared" ref="M12:M26" si="1">L12*K12</f>
        <v>1536</v>
      </c>
      <c r="N12" s="151" t="b">
        <v>0</v>
      </c>
      <c r="P12" s="74">
        <f t="shared" ref="P12:P26" si="2">I12+M12</f>
        <v>1536</v>
      </c>
      <c r="R12" s="171"/>
    </row>
    <row r="13" spans="1:18" s="5" customFormat="1" ht="25.35" customHeight="1" thickTop="1" thickBot="1">
      <c r="B13" s="46" t="b">
        <v>1</v>
      </c>
      <c r="C13" s="87" t="s">
        <v>269</v>
      </c>
      <c r="D13" s="174"/>
      <c r="F13" s="166"/>
      <c r="G13" s="167"/>
      <c r="H13" s="168">
        <v>0</v>
      </c>
      <c r="I13" s="124">
        <f t="shared" si="0"/>
        <v>0</v>
      </c>
      <c r="K13" s="169">
        <v>1</v>
      </c>
      <c r="L13" s="170">
        <v>1170</v>
      </c>
      <c r="M13" s="125">
        <f t="shared" si="1"/>
        <v>1170</v>
      </c>
      <c r="N13" s="151" t="b">
        <v>0</v>
      </c>
      <c r="P13" s="74">
        <f t="shared" si="2"/>
        <v>1170</v>
      </c>
      <c r="R13" s="171"/>
    </row>
    <row r="14" spans="1:18" s="5" customFormat="1" ht="25.35" customHeight="1" thickTop="1" thickBot="1">
      <c r="B14" s="46" t="b">
        <v>1</v>
      </c>
      <c r="C14" s="86" t="s">
        <v>270</v>
      </c>
      <c r="D14" s="173" t="s">
        <v>271</v>
      </c>
      <c r="F14" s="166">
        <v>500</v>
      </c>
      <c r="G14" s="167" t="s">
        <v>272</v>
      </c>
      <c r="H14" s="168">
        <v>100</v>
      </c>
      <c r="I14" s="124">
        <f t="shared" si="0"/>
        <v>50000</v>
      </c>
      <c r="K14" s="169">
        <v>33</v>
      </c>
      <c r="L14" s="170">
        <v>1200</v>
      </c>
      <c r="M14" s="125">
        <f t="shared" si="1"/>
        <v>39600</v>
      </c>
      <c r="N14" s="151" t="b">
        <v>0</v>
      </c>
      <c r="P14" s="74">
        <f t="shared" si="2"/>
        <v>89600</v>
      </c>
      <c r="R14" s="171"/>
    </row>
    <row r="15" spans="1:18" s="5" customFormat="1" ht="25.35" customHeight="1" thickTop="1" thickBot="1">
      <c r="B15" s="46" t="b">
        <v>1</v>
      </c>
      <c r="C15" s="87" t="s">
        <v>270</v>
      </c>
      <c r="D15" s="174" t="s">
        <v>273</v>
      </c>
      <c r="F15" s="166">
        <v>250</v>
      </c>
      <c r="G15" s="167" t="s">
        <v>272</v>
      </c>
      <c r="H15" s="168">
        <v>200</v>
      </c>
      <c r="I15" s="124">
        <f t="shared" si="0"/>
        <v>50000</v>
      </c>
      <c r="K15" s="169">
        <v>7.5</v>
      </c>
      <c r="L15" s="170">
        <v>1200</v>
      </c>
      <c r="M15" s="125">
        <f t="shared" si="1"/>
        <v>9000</v>
      </c>
      <c r="N15" s="151" t="b">
        <v>0</v>
      </c>
      <c r="P15" s="74">
        <f t="shared" si="2"/>
        <v>59000</v>
      </c>
      <c r="R15" s="171"/>
    </row>
    <row r="16" spans="1:18" s="5" customFormat="1" ht="25.35" customHeight="1" thickTop="1" thickBot="1">
      <c r="B16" s="46" t="b">
        <v>1</v>
      </c>
      <c r="C16" s="89" t="s">
        <v>274</v>
      </c>
      <c r="D16" s="176" t="s">
        <v>275</v>
      </c>
      <c r="F16" s="166">
        <v>1</v>
      </c>
      <c r="G16" s="167" t="s">
        <v>276</v>
      </c>
      <c r="H16" s="168">
        <v>1100000</v>
      </c>
      <c r="I16" s="124">
        <f t="shared" si="0"/>
        <v>1100000</v>
      </c>
      <c r="K16" s="169"/>
      <c r="L16" s="170"/>
      <c r="M16" s="125">
        <f t="shared" si="1"/>
        <v>0</v>
      </c>
      <c r="N16" s="151" t="b">
        <v>0</v>
      </c>
      <c r="P16" s="74">
        <f t="shared" si="2"/>
        <v>1100000</v>
      </c>
      <c r="R16" s="171"/>
    </row>
    <row r="17" spans="2:18" s="5" customFormat="1" ht="25.35" customHeight="1" thickTop="1" thickBot="1">
      <c r="B17" s="46" t="b">
        <v>1</v>
      </c>
      <c r="C17" s="143" t="s">
        <v>277</v>
      </c>
      <c r="D17" s="177" t="s">
        <v>278</v>
      </c>
      <c r="F17" s="166">
        <v>1</v>
      </c>
      <c r="G17" s="167" t="s">
        <v>276</v>
      </c>
      <c r="H17" s="168">
        <v>123456</v>
      </c>
      <c r="I17" s="124">
        <f t="shared" ref="I17:I22" si="3">(F17*H17)</f>
        <v>123456</v>
      </c>
      <c r="K17" s="169"/>
      <c r="L17" s="170"/>
      <c r="M17" s="125">
        <f t="shared" si="1"/>
        <v>0</v>
      </c>
      <c r="N17" s="151" t="b">
        <v>0</v>
      </c>
      <c r="P17" s="74">
        <f t="shared" si="2"/>
        <v>123456</v>
      </c>
      <c r="R17" s="171"/>
    </row>
    <row r="18" spans="2:18" s="5" customFormat="1" ht="25.35" customHeight="1" thickTop="1" thickBot="1">
      <c r="B18" s="46" t="b">
        <v>1</v>
      </c>
      <c r="C18" s="88" t="s">
        <v>279</v>
      </c>
      <c r="D18" s="175" t="s">
        <v>280</v>
      </c>
      <c r="F18" s="166">
        <v>1</v>
      </c>
      <c r="G18" s="167" t="s">
        <v>276</v>
      </c>
      <c r="H18" s="168">
        <v>231000</v>
      </c>
      <c r="I18" s="124">
        <f t="shared" si="3"/>
        <v>231000</v>
      </c>
      <c r="K18" s="169"/>
      <c r="L18" s="170"/>
      <c r="M18" s="125">
        <f t="shared" si="1"/>
        <v>0</v>
      </c>
      <c r="N18" s="151" t="b">
        <v>0</v>
      </c>
      <c r="P18" s="74">
        <f t="shared" si="2"/>
        <v>231000</v>
      </c>
      <c r="R18" s="171"/>
    </row>
    <row r="19" spans="2:18" s="5" customFormat="1" ht="25.35" customHeight="1" thickTop="1" thickBot="1">
      <c r="B19" s="46" t="b">
        <v>1</v>
      </c>
      <c r="C19" s="89" t="s">
        <v>281</v>
      </c>
      <c r="D19" s="176" t="s">
        <v>280</v>
      </c>
      <c r="F19" s="166">
        <v>1</v>
      </c>
      <c r="G19" s="167" t="s">
        <v>276</v>
      </c>
      <c r="H19" s="168">
        <v>934000</v>
      </c>
      <c r="I19" s="124">
        <f t="shared" si="3"/>
        <v>934000</v>
      </c>
      <c r="K19" s="169"/>
      <c r="L19" s="170"/>
      <c r="M19" s="125">
        <f t="shared" si="1"/>
        <v>0</v>
      </c>
      <c r="N19" s="151" t="b">
        <v>0</v>
      </c>
      <c r="P19" s="74">
        <f t="shared" si="2"/>
        <v>934000</v>
      </c>
      <c r="R19" s="171"/>
    </row>
    <row r="20" spans="2:18" s="5" customFormat="1" ht="25.35" customHeight="1" thickTop="1" thickBot="1">
      <c r="B20" s="46" t="b">
        <v>1</v>
      </c>
      <c r="C20" s="89" t="s">
        <v>282</v>
      </c>
      <c r="D20" s="176" t="s">
        <v>283</v>
      </c>
      <c r="F20" s="166">
        <v>1</v>
      </c>
      <c r="G20" s="167" t="s">
        <v>276</v>
      </c>
      <c r="H20" s="168">
        <v>1325</v>
      </c>
      <c r="I20" s="124">
        <f t="shared" si="3"/>
        <v>1325</v>
      </c>
      <c r="K20" s="169"/>
      <c r="L20" s="170"/>
      <c r="M20" s="125">
        <f t="shared" si="1"/>
        <v>0</v>
      </c>
      <c r="N20" s="151" t="b">
        <v>0</v>
      </c>
      <c r="P20" s="74">
        <f t="shared" si="2"/>
        <v>1325</v>
      </c>
      <c r="R20" s="171"/>
    </row>
    <row r="21" spans="2:18" s="5" customFormat="1" ht="25.35" customHeight="1" thickTop="1" thickBot="1">
      <c r="B21" s="46" t="b">
        <v>1</v>
      </c>
      <c r="C21" s="89" t="s">
        <v>284</v>
      </c>
      <c r="D21" s="176" t="s">
        <v>285</v>
      </c>
      <c r="F21" s="166">
        <v>1</v>
      </c>
      <c r="G21" s="167" t="s">
        <v>276</v>
      </c>
      <c r="H21" s="168">
        <v>43600</v>
      </c>
      <c r="I21" s="124">
        <f t="shared" si="3"/>
        <v>43600</v>
      </c>
      <c r="K21" s="169"/>
      <c r="L21" s="170"/>
      <c r="M21" s="125">
        <f t="shared" si="1"/>
        <v>0</v>
      </c>
      <c r="N21" s="151" t="b">
        <v>0</v>
      </c>
      <c r="P21" s="74">
        <f t="shared" si="2"/>
        <v>43600</v>
      </c>
      <c r="R21" s="171"/>
    </row>
    <row r="22" spans="2:18" s="5" customFormat="1" ht="25.35" customHeight="1" thickTop="1" thickBot="1">
      <c r="B22" s="46" t="b">
        <v>1</v>
      </c>
      <c r="C22" s="89" t="s">
        <v>286</v>
      </c>
      <c r="D22" s="176" t="s">
        <v>287</v>
      </c>
      <c r="F22" s="166">
        <v>1</v>
      </c>
      <c r="G22" s="167" t="s">
        <v>276</v>
      </c>
      <c r="H22" s="168">
        <v>540</v>
      </c>
      <c r="I22" s="124">
        <f t="shared" si="3"/>
        <v>540</v>
      </c>
      <c r="K22" s="169"/>
      <c r="L22" s="170"/>
      <c r="M22" s="125">
        <f t="shared" si="1"/>
        <v>0</v>
      </c>
      <c r="N22" s="151" t="b">
        <v>0</v>
      </c>
      <c r="P22" s="74">
        <f t="shared" si="2"/>
        <v>540</v>
      </c>
      <c r="R22" s="171"/>
    </row>
    <row r="23" spans="2:18" s="5" customFormat="1" ht="25.35" customHeight="1" thickTop="1" thickBot="1">
      <c r="B23" s="46" t="b">
        <v>1</v>
      </c>
      <c r="C23" s="89" t="s">
        <v>288</v>
      </c>
      <c r="D23" s="176" t="s">
        <v>289</v>
      </c>
      <c r="F23" s="166"/>
      <c r="G23" s="167"/>
      <c r="H23" s="168"/>
      <c r="I23" s="124">
        <f t="shared" ref="I23" si="4">(F23*H23)</f>
        <v>0</v>
      </c>
      <c r="K23" s="169">
        <v>52</v>
      </c>
      <c r="L23" s="170">
        <v>350</v>
      </c>
      <c r="M23" s="125">
        <f t="shared" si="1"/>
        <v>18200</v>
      </c>
      <c r="N23" s="151" t="b">
        <v>1</v>
      </c>
      <c r="P23" s="74">
        <f t="shared" si="2"/>
        <v>18200</v>
      </c>
      <c r="R23" s="171"/>
    </row>
    <row r="24" spans="2:18" s="5" customFormat="1" ht="27.6" customHeight="1" thickTop="1" thickBot="1">
      <c r="B24" s="46" t="b">
        <v>1</v>
      </c>
      <c r="C24" s="404" t="s">
        <v>260</v>
      </c>
      <c r="D24" s="405"/>
      <c r="F24" s="166"/>
      <c r="G24" s="167"/>
      <c r="H24" s="168"/>
      <c r="I24" s="124">
        <f t="shared" ref="I24" si="5">(F24*H24)</f>
        <v>0</v>
      </c>
      <c r="K24" s="169"/>
      <c r="L24" s="170"/>
      <c r="M24" s="125">
        <f t="shared" si="1"/>
        <v>0</v>
      </c>
      <c r="N24" s="151" t="b">
        <v>0</v>
      </c>
      <c r="P24" s="74">
        <f t="shared" si="2"/>
        <v>0</v>
      </c>
      <c r="R24" s="171"/>
    </row>
    <row r="25" spans="2:18" s="5" customFormat="1" ht="25.35" customHeight="1" thickTop="1" thickBot="1">
      <c r="B25" s="46" t="b">
        <v>1</v>
      </c>
      <c r="C25" s="404" t="s">
        <v>260</v>
      </c>
      <c r="D25" s="405"/>
      <c r="F25" s="166"/>
      <c r="G25" s="167"/>
      <c r="H25" s="168"/>
      <c r="I25" s="124">
        <f t="shared" ref="I25:I26" si="6">(F25*H25)</f>
        <v>0</v>
      </c>
      <c r="K25" s="169"/>
      <c r="L25" s="170"/>
      <c r="M25" s="125">
        <f t="shared" si="1"/>
        <v>0</v>
      </c>
      <c r="N25" s="151" t="b">
        <v>0</v>
      </c>
      <c r="P25" s="74">
        <f t="shared" si="2"/>
        <v>0</v>
      </c>
      <c r="R25" s="171"/>
    </row>
    <row r="26" spans="2:18" s="5" customFormat="1" ht="25.35" customHeight="1" thickTop="1" thickBot="1">
      <c r="B26" s="46" t="b">
        <v>1</v>
      </c>
      <c r="C26" s="404" t="s">
        <v>260</v>
      </c>
      <c r="D26" s="405"/>
      <c r="F26" s="166"/>
      <c r="G26" s="167"/>
      <c r="H26" s="168"/>
      <c r="I26" s="125">
        <f t="shared" si="6"/>
        <v>0</v>
      </c>
      <c r="K26" s="169"/>
      <c r="L26" s="170"/>
      <c r="M26" s="125">
        <f t="shared" si="1"/>
        <v>0</v>
      </c>
      <c r="N26" s="151" t="b">
        <v>0</v>
      </c>
      <c r="P26" s="74">
        <f t="shared" si="2"/>
        <v>0</v>
      </c>
      <c r="R26" s="171"/>
    </row>
    <row r="27" spans="2:18" s="5" customFormat="1" ht="5.25" customHeight="1" thickTop="1" thickBot="1">
      <c r="N27" s="8"/>
      <c r="P27" s="8"/>
    </row>
    <row r="28" spans="2:18" s="9" customFormat="1" ht="25.9" customHeight="1" thickTop="1" thickBot="1">
      <c r="B28" s="432" t="s">
        <v>261</v>
      </c>
      <c r="C28" s="432"/>
      <c r="D28" s="432"/>
      <c r="E28" s="155"/>
      <c r="F28" s="435" t="s">
        <v>262</v>
      </c>
      <c r="G28" s="435"/>
      <c r="H28" s="435"/>
      <c r="I28" s="158">
        <f>SUMIFS(I$12:I$26,$B$12:$B$26,TRUE)</f>
        <v>2533921</v>
      </c>
      <c r="J28" s="159"/>
      <c r="K28" s="435" t="s">
        <v>263</v>
      </c>
      <c r="L28" s="436"/>
      <c r="M28" s="437">
        <f>SUM(M29:N30)</f>
        <v>142306</v>
      </c>
      <c r="N28" s="438"/>
      <c r="O28" s="155"/>
      <c r="P28" s="421">
        <f>I28+M28+I29+I30</f>
        <v>3176676.3975</v>
      </c>
    </row>
    <row r="29" spans="2:18" s="9" customFormat="1" ht="19.899999999999999" customHeight="1" thickTop="1" thickBot="1">
      <c r="B29" s="433"/>
      <c r="C29" s="433"/>
      <c r="D29" s="433"/>
      <c r="F29" s="46" t="b">
        <v>1</v>
      </c>
      <c r="G29" s="160" t="str">
        <f>"AVSKRIVNING (5ÅR, "&amp;val_arsranta*100&amp;"%)"</f>
        <v>AVSKRIVNING (5ÅR, 5,5%)</v>
      </c>
      <c r="H29" s="160"/>
      <c r="I29" s="161">
        <f>IF(F29,(val_arsranta*5*SUMIFS(I$12:I$26,$B$12:$B$26,TRUE))/2,0)</f>
        <v>348414.13750000001</v>
      </c>
      <c r="J29" s="162"/>
      <c r="K29" s="424" t="s">
        <v>264</v>
      </c>
      <c r="L29" s="425"/>
      <c r="M29" s="426">
        <f>SUMIFS(M$12:M$26,$B$12:$B$26,TRUE,$N$12:$N$26,FALSE)</f>
        <v>51306</v>
      </c>
      <c r="N29" s="427"/>
      <c r="P29" s="422"/>
    </row>
    <row r="30" spans="2:18" s="9" customFormat="1" ht="19.899999999999999" customHeight="1">
      <c r="B30" s="434"/>
      <c r="C30" s="434"/>
      <c r="D30" s="434"/>
      <c r="E30" s="156"/>
      <c r="F30" s="157" t="b">
        <v>1</v>
      </c>
      <c r="G30" s="163" t="str">
        <f>"UNDERHÅLL (4ÅR, "&amp;val_underhall_pct*100&amp;"%)"</f>
        <v>UNDERHÅLL (4ÅR, 3%)</v>
      </c>
      <c r="H30" s="163"/>
      <c r="I30" s="164">
        <f>IF(F30,(val_underhall_pct*4*SUMIFS(I$12:I$26,$B$12:$B$26,TRUE))/2,0)</f>
        <v>152035.25999999998</v>
      </c>
      <c r="J30" s="165"/>
      <c r="K30" s="428" t="s">
        <v>265</v>
      </c>
      <c r="L30" s="429"/>
      <c r="M30" s="430">
        <f>SUMIFS(M$12:M$26,$B$12:$B$26,TRUE,$N$12:$N$26,TRUE)*5</f>
        <v>91000</v>
      </c>
      <c r="N30" s="431"/>
      <c r="O30" s="156"/>
      <c r="P30" s="423"/>
    </row>
    <row r="31" spans="2:18" s="5" customFormat="1" ht="9.6" customHeight="1">
      <c r="N31" s="154"/>
      <c r="P31" s="154"/>
    </row>
    <row r="32" spans="2:18" ht="25.35" customHeight="1"/>
    <row r="33" ht="25.35" customHeight="1"/>
    <row r="34" ht="25.35" customHeight="1"/>
    <row r="35" ht="25.35" customHeight="1"/>
    <row r="36" ht="25.35" customHeight="1"/>
    <row r="37" ht="25.35" customHeight="1"/>
    <row r="38" ht="25.35" customHeight="1"/>
    <row r="39" ht="25.35" customHeight="1"/>
    <row r="40" ht="25.35" customHeight="1"/>
    <row r="41" ht="25.35" customHeight="1"/>
    <row r="42" ht="25.35" customHeight="1"/>
    <row r="43" ht="25.35" customHeight="1"/>
    <row r="44" ht="25.35" customHeight="1"/>
    <row r="45" ht="25.35" customHeight="1"/>
    <row r="46" ht="25.35" customHeight="1"/>
    <row r="47" ht="25.35" customHeight="1"/>
    <row r="48" ht="25.35" customHeight="1"/>
    <row r="49" ht="25.35" customHeight="1"/>
    <row r="50" ht="25.35" customHeight="1"/>
    <row r="51" ht="25.35" customHeight="1"/>
    <row r="52" ht="25.35" customHeight="1"/>
    <row r="53" ht="25.35" customHeight="1"/>
    <row r="54" ht="25.35" customHeight="1"/>
    <row r="55" ht="25.35" customHeight="1"/>
    <row r="56" ht="25.35" customHeight="1"/>
    <row r="57" ht="25.35" customHeight="1"/>
    <row r="58" ht="25.35" customHeight="1"/>
    <row r="59" ht="25.35" customHeight="1"/>
    <row r="60" ht="25.35" customHeight="1"/>
    <row r="61" ht="25.35" customHeight="1"/>
    <row r="62" ht="25.35" customHeight="1"/>
    <row r="63" ht="25.35" customHeight="1"/>
    <row r="64" ht="25.35" customHeight="1"/>
    <row r="65" ht="25.35" customHeight="1"/>
    <row r="66" ht="25.35" customHeight="1"/>
    <row r="67" ht="25.35" customHeight="1"/>
    <row r="68" ht="25.35" customHeight="1"/>
    <row r="69" ht="25.35" customHeight="1"/>
    <row r="70" ht="25.35" customHeight="1"/>
    <row r="71" ht="25.35" customHeight="1"/>
    <row r="72" ht="25.35" customHeight="1"/>
    <row r="73" ht="25.35" customHeight="1"/>
    <row r="74" ht="25.35" customHeight="1"/>
    <row r="75" ht="25.35" customHeight="1"/>
    <row r="76" ht="25.35" customHeight="1"/>
    <row r="77" ht="25.35" customHeight="1"/>
    <row r="78" ht="25.35" customHeight="1"/>
    <row r="79" ht="25.35" customHeight="1"/>
    <row r="80" ht="25.35" customHeight="1"/>
    <row r="81" ht="25.35" customHeight="1"/>
    <row r="82" ht="25.35" customHeight="1"/>
    <row r="83" ht="25.35" customHeight="1"/>
    <row r="84" ht="25.35" customHeight="1"/>
    <row r="85" ht="25.35" customHeight="1"/>
    <row r="86" ht="25.35" customHeight="1"/>
  </sheetData>
  <sheetProtection sheet="1" objects="1" scenarios="1"/>
  <dataConsolidate/>
  <mergeCells count="20">
    <mergeCell ref="K5:M5"/>
    <mergeCell ref="B6:I6"/>
    <mergeCell ref="K6:M6"/>
    <mergeCell ref="B8:C8"/>
    <mergeCell ref="F8:I8"/>
    <mergeCell ref="K8:N8"/>
    <mergeCell ref="R8:R9"/>
    <mergeCell ref="P8:P9"/>
    <mergeCell ref="C25:D25"/>
    <mergeCell ref="C26:D26"/>
    <mergeCell ref="F28:H28"/>
    <mergeCell ref="P28:P30"/>
    <mergeCell ref="B28:D30"/>
    <mergeCell ref="M28:N28"/>
    <mergeCell ref="K28:L28"/>
    <mergeCell ref="K29:L29"/>
    <mergeCell ref="M29:N29"/>
    <mergeCell ref="K30:L30"/>
    <mergeCell ref="M30:N30"/>
    <mergeCell ref="C24:D24"/>
  </mergeCells>
  <conditionalFormatting sqref="B12:B26">
    <cfRule type="expression" dxfId="183" priority="8" stopIfTrue="1">
      <formula>$B12=FALSE</formula>
    </cfRule>
  </conditionalFormatting>
  <conditionalFormatting sqref="C24:C26">
    <cfRule type="expression" dxfId="182" priority="6">
      <formula>$B24=FALSE</formula>
    </cfRule>
  </conditionalFormatting>
  <conditionalFormatting sqref="C12:D23">
    <cfRule type="expression" dxfId="181" priority="2">
      <formula>$B12=FALSE</formula>
    </cfRule>
  </conditionalFormatting>
  <conditionalFormatting sqref="F29:F30">
    <cfRule type="expression" dxfId="180" priority="76" stopIfTrue="1">
      <formula>$F29=FALSE</formula>
    </cfRule>
  </conditionalFormatting>
  <conditionalFormatting sqref="F12:H26">
    <cfRule type="expression" dxfId="179" priority="5">
      <formula>$B12=FALSE</formula>
    </cfRule>
  </conditionalFormatting>
  <conditionalFormatting sqref="F14:L26">
    <cfRule type="expression" dxfId="178" priority="7">
      <formula>$B14=FALSE</formula>
    </cfRule>
  </conditionalFormatting>
  <conditionalFormatting sqref="G29:G30">
    <cfRule type="expression" dxfId="177" priority="18">
      <formula>$F29=FALSE</formula>
    </cfRule>
  </conditionalFormatting>
  <conditionalFormatting sqref="H29:H30">
    <cfRule type="expression" dxfId="176" priority="77">
      <formula>$F29=FALSE</formula>
    </cfRule>
  </conditionalFormatting>
  <conditionalFormatting sqref="I29:I30">
    <cfRule type="expression" dxfId="175" priority="19">
      <formula>$F29=FALSE</formula>
    </cfRule>
  </conditionalFormatting>
  <conditionalFormatting sqref="I12:L13">
    <cfRule type="expression" dxfId="174" priority="3">
      <formula>$B12=FALSE</formula>
    </cfRule>
  </conditionalFormatting>
  <conditionalFormatting sqref="M12:P26">
    <cfRule type="expression" dxfId="173" priority="1">
      <formula>$B12=FALSE</formula>
    </cfRule>
  </conditionalFormatting>
  <conditionalFormatting sqref="R12:R26">
    <cfRule type="expression" dxfId="172" priority="21">
      <formula>$B12=FALSE</formula>
    </cfRule>
  </conditionalFormatting>
  <dataValidations count="1">
    <dataValidation type="list" errorStyle="information" allowBlank="1" showInputMessage="1" sqref="G12:G27" xr:uid="{93B03830-40AA-446B-8C76-6BA1CB0706F2}">
      <formula1>lista_enheter</formula1>
    </dataValidation>
  </dataValidations>
  <hyperlinks>
    <hyperlink ref="B2" location="FRÅGEFORMULÄR!B2" display="TILLBAKA" xr:uid="{4E2207C0-9E95-418F-ACFC-AD5246912CE5}"/>
  </hyperlinks>
  <printOptions horizontalCentered="1"/>
  <pageMargins left="0.23622047244094491" right="0.23622047244094491" top="0.74803149606299213" bottom="0.74803149606299213" header="0.31496062992125984" footer="0.31496062992125984"/>
  <pageSetup scale="56"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CE86F-3506-478C-BC7E-8DCAB0005F2F}">
  <sheetPr codeName="Sheet9">
    <tabColor theme="7" tint="-0.499984740745262"/>
    <pageSetUpPr autoPageBreaks="0" fitToPage="1"/>
  </sheetPr>
  <dimension ref="A1:R92"/>
  <sheetViews>
    <sheetView showGridLines="0" showRowColHeaders="0" zoomScaleNormal="100" workbookViewId="0">
      <pane ySplit="10" topLeftCell="A11" activePane="bottomLeft" state="frozen"/>
      <selection activeCell="M31" sqref="M31"/>
      <selection pane="bottomLeft" activeCell="C12" sqref="C12"/>
    </sheetView>
  </sheetViews>
  <sheetFormatPr defaultColWidth="9.140625" defaultRowHeight="15"/>
  <cols>
    <col min="1" max="1" width="6.7109375" style="4" customWidth="1"/>
    <col min="2" max="2" width="7.28515625" style="4" customWidth="1"/>
    <col min="3" max="3" width="21.28515625" style="4" customWidth="1"/>
    <col min="4" max="4" width="23.42578125" style="4" customWidth="1"/>
    <col min="5" max="5" width="1" style="4" customWidth="1"/>
    <col min="6" max="6" width="6" style="4" customWidth="1"/>
    <col min="7" max="7" width="6.42578125" style="4" customWidth="1"/>
    <col min="8" max="8" width="15.28515625" style="4" customWidth="1"/>
    <col min="9" max="9" width="14.140625" style="4" customWidth="1"/>
    <col min="10" max="10" width="1.140625" style="4" customWidth="1"/>
    <col min="11" max="11" width="10.5703125" style="4" customWidth="1"/>
    <col min="12" max="12" width="12.7109375" style="4" customWidth="1"/>
    <col min="13" max="13" width="12.140625" style="4" customWidth="1"/>
    <col min="14" max="14" width="6" style="4" customWidth="1"/>
    <col min="15" max="15" width="1.42578125" style="4" customWidth="1"/>
    <col min="16" max="16" width="17.140625" style="4" customWidth="1"/>
    <col min="17" max="17" width="1.140625" style="4" customWidth="1"/>
    <col min="18" max="18" width="46.42578125" style="4" customWidth="1"/>
    <col min="19" max="16384" width="9.140625" style="4"/>
  </cols>
  <sheetData>
    <row r="1" spans="1:18" s="68" customFormat="1" ht="33.6" customHeight="1">
      <c r="A1" s="38" t="s">
        <v>290</v>
      </c>
      <c r="B1" s="38" t="s">
        <v>72</v>
      </c>
      <c r="C1" s="40"/>
      <c r="D1" s="40"/>
      <c r="E1" s="39"/>
      <c r="F1" s="117"/>
      <c r="G1" s="39"/>
      <c r="H1" s="39"/>
      <c r="I1" s="39"/>
      <c r="J1" s="39"/>
      <c r="K1" s="39"/>
      <c r="L1" s="39"/>
      <c r="M1" s="39"/>
      <c r="N1" s="39"/>
      <c r="O1" s="39"/>
      <c r="P1" s="40"/>
      <c r="Q1" s="40"/>
      <c r="R1" s="40"/>
    </row>
    <row r="2" spans="1:18" s="69" customFormat="1" ht="15.75" customHeight="1">
      <c r="A2" s="121"/>
      <c r="B2" s="70" t="s">
        <v>67</v>
      </c>
      <c r="C2" s="118"/>
      <c r="D2" s="118"/>
      <c r="E2" s="119"/>
      <c r="F2" s="120"/>
      <c r="G2" s="119"/>
      <c r="H2" s="119"/>
      <c r="I2" s="119"/>
      <c r="J2" s="119"/>
      <c r="K2" s="119"/>
      <c r="L2" s="119"/>
      <c r="M2" s="119"/>
      <c r="N2" s="119"/>
      <c r="O2" s="119"/>
      <c r="P2" s="121"/>
      <c r="Q2" s="121"/>
      <c r="R2" s="121"/>
    </row>
    <row r="3" spans="1:18" s="41" customFormat="1" ht="4.5" customHeight="1"/>
    <row r="4" spans="1:18" ht="12.75" customHeight="1"/>
    <row r="5" spans="1:18" s="33" customFormat="1" ht="15.6" customHeight="1">
      <c r="B5" s="34" t="s">
        <v>243</v>
      </c>
      <c r="K5" s="407" t="s">
        <v>244</v>
      </c>
      <c r="L5" s="407"/>
      <c r="M5" s="407"/>
      <c r="N5" s="35"/>
      <c r="O5" s="35"/>
      <c r="P5" s="35" t="s">
        <v>245</v>
      </c>
    </row>
    <row r="6" spans="1:18" ht="29.1" customHeight="1">
      <c r="B6" s="408" t="s">
        <v>291</v>
      </c>
      <c r="C6" s="408"/>
      <c r="D6" s="408"/>
      <c r="E6" s="408"/>
      <c r="F6" s="408"/>
      <c r="G6" s="408"/>
      <c r="H6" s="408"/>
      <c r="I6" s="408"/>
      <c r="K6" s="409"/>
      <c r="L6" s="409"/>
      <c r="M6" s="409"/>
      <c r="N6" s="153"/>
      <c r="O6" s="2"/>
      <c r="P6" s="45"/>
    </row>
    <row r="7" spans="1:18" ht="10.35" customHeight="1" thickBot="1"/>
    <row r="8" spans="1:18" s="10" customFormat="1" ht="24.75" customHeight="1" thickTop="1">
      <c r="B8" s="410" t="s">
        <v>43</v>
      </c>
      <c r="C8" s="411"/>
      <c r="D8" s="83"/>
      <c r="E8" s="71"/>
      <c r="F8" s="412" t="s">
        <v>58</v>
      </c>
      <c r="G8" s="413"/>
      <c r="H8" s="413"/>
      <c r="I8" s="414"/>
      <c r="J8" s="71"/>
      <c r="K8" s="415" t="s">
        <v>59</v>
      </c>
      <c r="L8" s="416"/>
      <c r="M8" s="416"/>
      <c r="N8" s="417"/>
      <c r="O8" s="71"/>
      <c r="P8" s="418" t="s">
        <v>247</v>
      </c>
      <c r="Q8" s="71"/>
      <c r="R8" s="420" t="s">
        <v>248</v>
      </c>
    </row>
    <row r="9" spans="1:18" s="36" customFormat="1" ht="14.85" customHeight="1">
      <c r="B9" s="42" t="s">
        <v>249</v>
      </c>
      <c r="C9" s="85" t="s">
        <v>250</v>
      </c>
      <c r="D9" s="85" t="s">
        <v>251</v>
      </c>
      <c r="E9" s="37"/>
      <c r="F9" s="42" t="s">
        <v>252</v>
      </c>
      <c r="G9" s="43" t="s">
        <v>253</v>
      </c>
      <c r="H9" s="43" t="s">
        <v>254</v>
      </c>
      <c r="I9" s="44" t="s">
        <v>255</v>
      </c>
      <c r="J9" s="37"/>
      <c r="K9" s="42" t="s">
        <v>256</v>
      </c>
      <c r="L9" s="43" t="s">
        <v>257</v>
      </c>
      <c r="M9" s="43" t="s">
        <v>255</v>
      </c>
      <c r="N9" s="44" t="s">
        <v>258</v>
      </c>
      <c r="O9" s="37"/>
      <c r="P9" s="419"/>
      <c r="R9" s="420"/>
    </row>
    <row r="10" spans="1:18" s="6" customFormat="1" ht="4.5" customHeight="1">
      <c r="B10" s="122"/>
      <c r="C10" s="123"/>
      <c r="D10" s="123"/>
      <c r="E10" s="5"/>
      <c r="F10" s="122"/>
      <c r="G10" s="122"/>
      <c r="H10" s="122"/>
      <c r="I10" s="122"/>
      <c r="K10" s="122"/>
      <c r="L10" s="122"/>
      <c r="M10" s="122"/>
      <c r="N10" s="122"/>
      <c r="P10" s="122"/>
      <c r="R10" s="4"/>
    </row>
    <row r="11" spans="1:18" s="5" customFormat="1" ht="9.75" customHeight="1" thickBot="1">
      <c r="B11" s="7"/>
    </row>
    <row r="12" spans="1:18" s="5" customFormat="1" ht="25.35" customHeight="1" thickTop="1" thickBot="1">
      <c r="B12" s="46" t="b">
        <v>1</v>
      </c>
      <c r="C12" s="86" t="s">
        <v>292</v>
      </c>
      <c r="D12" s="173"/>
      <c r="F12" s="166"/>
      <c r="G12" s="167"/>
      <c r="H12" s="168"/>
      <c r="I12" s="124">
        <f t="shared" ref="I12:I26" si="0">(F12*H12)</f>
        <v>0</v>
      </c>
      <c r="K12" s="169">
        <v>1</v>
      </c>
      <c r="L12" s="170">
        <v>1536</v>
      </c>
      <c r="M12" s="125">
        <f t="shared" ref="M12:M26" si="1">L12*K12</f>
        <v>1536</v>
      </c>
      <c r="N12" s="151" t="b">
        <v>0</v>
      </c>
      <c r="P12" s="74">
        <f t="shared" ref="P12:P26" si="2">I12+M12</f>
        <v>1536</v>
      </c>
      <c r="R12" s="171"/>
    </row>
    <row r="13" spans="1:18" s="5" customFormat="1" ht="25.35" customHeight="1" thickTop="1" thickBot="1">
      <c r="B13" s="46" t="b">
        <v>1</v>
      </c>
      <c r="C13" s="87" t="s">
        <v>269</v>
      </c>
      <c r="D13" s="174"/>
      <c r="F13" s="166"/>
      <c r="G13" s="167"/>
      <c r="H13" s="168"/>
      <c r="I13" s="124">
        <f t="shared" si="0"/>
        <v>0</v>
      </c>
      <c r="K13" s="169">
        <v>1</v>
      </c>
      <c r="L13" s="170">
        <v>1170</v>
      </c>
      <c r="M13" s="125">
        <f t="shared" si="1"/>
        <v>1170</v>
      </c>
      <c r="N13" s="151" t="b">
        <v>0</v>
      </c>
      <c r="P13" s="74">
        <f t="shared" si="2"/>
        <v>1170</v>
      </c>
      <c r="R13" s="171"/>
    </row>
    <row r="14" spans="1:18" s="5" customFormat="1" ht="25.35" customHeight="1" thickTop="1" thickBot="1">
      <c r="B14" s="46" t="b">
        <v>1</v>
      </c>
      <c r="C14" s="86"/>
      <c r="D14" s="173"/>
      <c r="F14" s="166"/>
      <c r="G14" s="167"/>
      <c r="H14" s="168"/>
      <c r="I14" s="124">
        <f t="shared" si="0"/>
        <v>0</v>
      </c>
      <c r="K14" s="169"/>
      <c r="L14" s="170"/>
      <c r="M14" s="125">
        <f t="shared" si="1"/>
        <v>0</v>
      </c>
      <c r="N14" s="151" t="b">
        <v>0</v>
      </c>
      <c r="P14" s="74">
        <f t="shared" si="2"/>
        <v>0</v>
      </c>
      <c r="R14" s="171"/>
    </row>
    <row r="15" spans="1:18" s="5" customFormat="1" ht="25.35" customHeight="1" thickTop="1" thickBot="1">
      <c r="B15" s="46" t="b">
        <v>1</v>
      </c>
      <c r="C15" s="87"/>
      <c r="D15" s="174"/>
      <c r="F15" s="166"/>
      <c r="G15" s="167"/>
      <c r="H15" s="168"/>
      <c r="I15" s="124">
        <f t="shared" si="0"/>
        <v>0</v>
      </c>
      <c r="K15" s="169"/>
      <c r="L15" s="170"/>
      <c r="M15" s="125">
        <f t="shared" si="1"/>
        <v>0</v>
      </c>
      <c r="N15" s="151" t="b">
        <v>0</v>
      </c>
      <c r="P15" s="74">
        <f t="shared" si="2"/>
        <v>0</v>
      </c>
      <c r="R15" s="171"/>
    </row>
    <row r="16" spans="1:18" s="5" customFormat="1" ht="25.35" customHeight="1" thickTop="1" thickBot="1">
      <c r="B16" s="46" t="b">
        <v>1</v>
      </c>
      <c r="C16" s="89"/>
      <c r="D16" s="176"/>
      <c r="F16" s="166"/>
      <c r="G16" s="167"/>
      <c r="H16" s="168"/>
      <c r="I16" s="124">
        <f t="shared" si="0"/>
        <v>0</v>
      </c>
      <c r="K16" s="169"/>
      <c r="L16" s="170"/>
      <c r="M16" s="125">
        <f t="shared" si="1"/>
        <v>0</v>
      </c>
      <c r="N16" s="151" t="b">
        <v>0</v>
      </c>
      <c r="P16" s="74">
        <f t="shared" si="2"/>
        <v>0</v>
      </c>
      <c r="R16" s="171"/>
    </row>
    <row r="17" spans="2:18" s="5" customFormat="1" ht="25.35" customHeight="1" thickTop="1" thickBot="1">
      <c r="B17" s="46" t="b">
        <v>1</v>
      </c>
      <c r="C17" s="143"/>
      <c r="D17" s="177"/>
      <c r="F17" s="166"/>
      <c r="G17" s="167"/>
      <c r="H17" s="168"/>
      <c r="I17" s="124">
        <f t="shared" si="0"/>
        <v>0</v>
      </c>
      <c r="K17" s="169"/>
      <c r="L17" s="170"/>
      <c r="M17" s="125">
        <f t="shared" si="1"/>
        <v>0</v>
      </c>
      <c r="N17" s="151" t="b">
        <v>0</v>
      </c>
      <c r="P17" s="74">
        <f t="shared" si="2"/>
        <v>0</v>
      </c>
      <c r="R17" s="171"/>
    </row>
    <row r="18" spans="2:18" s="5" customFormat="1" ht="25.35" customHeight="1" thickTop="1" thickBot="1">
      <c r="B18" s="46" t="b">
        <v>1</v>
      </c>
      <c r="C18" s="88"/>
      <c r="D18" s="175"/>
      <c r="F18" s="166"/>
      <c r="G18" s="167"/>
      <c r="H18" s="168"/>
      <c r="I18" s="124">
        <f t="shared" si="0"/>
        <v>0</v>
      </c>
      <c r="K18" s="169"/>
      <c r="L18" s="170"/>
      <c r="M18" s="125">
        <f t="shared" si="1"/>
        <v>0</v>
      </c>
      <c r="N18" s="151" t="b">
        <v>0</v>
      </c>
      <c r="P18" s="74">
        <f t="shared" si="2"/>
        <v>0</v>
      </c>
      <c r="R18" s="171"/>
    </row>
    <row r="19" spans="2:18" s="5" customFormat="1" ht="25.35" customHeight="1" thickTop="1" thickBot="1">
      <c r="B19" s="46" t="b">
        <v>1</v>
      </c>
      <c r="C19" s="89"/>
      <c r="D19" s="176"/>
      <c r="F19" s="166"/>
      <c r="G19" s="167"/>
      <c r="H19" s="168"/>
      <c r="I19" s="124">
        <f t="shared" si="0"/>
        <v>0</v>
      </c>
      <c r="K19" s="169"/>
      <c r="L19" s="170"/>
      <c r="M19" s="125">
        <f t="shared" si="1"/>
        <v>0</v>
      </c>
      <c r="N19" s="151" t="b">
        <v>0</v>
      </c>
      <c r="P19" s="74">
        <f t="shared" si="2"/>
        <v>0</v>
      </c>
      <c r="R19" s="171"/>
    </row>
    <row r="20" spans="2:18" s="5" customFormat="1" ht="25.35" customHeight="1" thickTop="1" thickBot="1">
      <c r="B20" s="46" t="b">
        <v>1</v>
      </c>
      <c r="C20" s="89"/>
      <c r="D20" s="176"/>
      <c r="F20" s="166"/>
      <c r="G20" s="167"/>
      <c r="H20" s="168"/>
      <c r="I20" s="124">
        <f t="shared" si="0"/>
        <v>0</v>
      </c>
      <c r="K20" s="169"/>
      <c r="L20" s="170"/>
      <c r="M20" s="125">
        <f t="shared" si="1"/>
        <v>0</v>
      </c>
      <c r="N20" s="151" t="b">
        <v>0</v>
      </c>
      <c r="P20" s="74">
        <f t="shared" si="2"/>
        <v>0</v>
      </c>
      <c r="R20" s="171"/>
    </row>
    <row r="21" spans="2:18" s="5" customFormat="1" ht="25.35" customHeight="1" thickTop="1" thickBot="1">
      <c r="B21" s="46" t="b">
        <v>1</v>
      </c>
      <c r="C21" s="89"/>
      <c r="D21" s="176"/>
      <c r="F21" s="166"/>
      <c r="G21" s="167"/>
      <c r="H21" s="168"/>
      <c r="I21" s="124">
        <f t="shared" si="0"/>
        <v>0</v>
      </c>
      <c r="K21" s="169"/>
      <c r="L21" s="170"/>
      <c r="M21" s="125">
        <f t="shared" si="1"/>
        <v>0</v>
      </c>
      <c r="N21" s="151" t="b">
        <v>0</v>
      </c>
      <c r="P21" s="74">
        <f t="shared" si="2"/>
        <v>0</v>
      </c>
      <c r="R21" s="171"/>
    </row>
    <row r="22" spans="2:18" s="5" customFormat="1" ht="25.35" customHeight="1" thickTop="1" thickBot="1">
      <c r="B22" s="46" t="b">
        <v>1</v>
      </c>
      <c r="C22" s="404" t="s">
        <v>260</v>
      </c>
      <c r="D22" s="405"/>
      <c r="F22" s="166"/>
      <c r="G22" s="167"/>
      <c r="H22" s="168"/>
      <c r="I22" s="124">
        <f t="shared" si="0"/>
        <v>0</v>
      </c>
      <c r="K22" s="169"/>
      <c r="L22" s="170"/>
      <c r="M22" s="125">
        <f t="shared" si="1"/>
        <v>0</v>
      </c>
      <c r="N22" s="151" t="b">
        <v>0</v>
      </c>
      <c r="P22" s="74">
        <f t="shared" si="2"/>
        <v>0</v>
      </c>
      <c r="R22" s="171"/>
    </row>
    <row r="23" spans="2:18" s="5" customFormat="1" ht="25.35" customHeight="1" thickTop="1" thickBot="1">
      <c r="B23" s="46" t="b">
        <v>1</v>
      </c>
      <c r="C23" s="404" t="s">
        <v>260</v>
      </c>
      <c r="D23" s="405"/>
      <c r="F23" s="166"/>
      <c r="G23" s="167"/>
      <c r="H23" s="168"/>
      <c r="I23" s="124">
        <f t="shared" si="0"/>
        <v>0</v>
      </c>
      <c r="K23" s="169"/>
      <c r="L23" s="170"/>
      <c r="M23" s="125">
        <f t="shared" si="1"/>
        <v>0</v>
      </c>
      <c r="N23" s="151" t="b">
        <v>0</v>
      </c>
      <c r="P23" s="74">
        <f t="shared" si="2"/>
        <v>0</v>
      </c>
      <c r="R23" s="171"/>
    </row>
    <row r="24" spans="2:18" s="5" customFormat="1" ht="25.35" customHeight="1" thickTop="1" thickBot="1">
      <c r="B24" s="46" t="b">
        <v>1</v>
      </c>
      <c r="C24" s="404" t="s">
        <v>260</v>
      </c>
      <c r="D24" s="405"/>
      <c r="F24" s="166"/>
      <c r="G24" s="167"/>
      <c r="H24" s="168"/>
      <c r="I24" s="124">
        <f t="shared" si="0"/>
        <v>0</v>
      </c>
      <c r="K24" s="169"/>
      <c r="L24" s="170"/>
      <c r="M24" s="125">
        <f t="shared" si="1"/>
        <v>0</v>
      </c>
      <c r="N24" s="151" t="b">
        <v>0</v>
      </c>
      <c r="P24" s="74">
        <f t="shared" si="2"/>
        <v>0</v>
      </c>
      <c r="R24" s="171"/>
    </row>
    <row r="25" spans="2:18" s="5" customFormat="1" ht="25.35" customHeight="1" thickTop="1" thickBot="1">
      <c r="B25" s="46" t="b">
        <v>1</v>
      </c>
      <c r="C25" s="404" t="s">
        <v>260</v>
      </c>
      <c r="D25" s="405"/>
      <c r="F25" s="166"/>
      <c r="G25" s="167"/>
      <c r="H25" s="168"/>
      <c r="I25" s="124">
        <f t="shared" ref="I25" si="3">(F25*H25)</f>
        <v>0</v>
      </c>
      <c r="K25" s="169"/>
      <c r="L25" s="170"/>
      <c r="M25" s="125">
        <f t="shared" si="1"/>
        <v>0</v>
      </c>
      <c r="N25" s="151" t="b">
        <v>0</v>
      </c>
      <c r="P25" s="74">
        <f t="shared" si="2"/>
        <v>0</v>
      </c>
      <c r="R25" s="171"/>
    </row>
    <row r="26" spans="2:18" s="5" customFormat="1" ht="25.35" customHeight="1" thickTop="1" thickBot="1">
      <c r="B26" s="46" t="b">
        <v>1</v>
      </c>
      <c r="C26" s="404" t="s">
        <v>260</v>
      </c>
      <c r="D26" s="405"/>
      <c r="F26" s="166"/>
      <c r="G26" s="167"/>
      <c r="H26" s="168"/>
      <c r="I26" s="125">
        <f t="shared" si="0"/>
        <v>0</v>
      </c>
      <c r="K26" s="169"/>
      <c r="L26" s="170"/>
      <c r="M26" s="125">
        <f t="shared" si="1"/>
        <v>0</v>
      </c>
      <c r="N26" s="151" t="b">
        <v>0</v>
      </c>
      <c r="P26" s="74">
        <f t="shared" si="2"/>
        <v>0</v>
      </c>
      <c r="R26" s="171"/>
    </row>
    <row r="27" spans="2:18" s="5" customFormat="1" ht="5.25" customHeight="1" thickTop="1" thickBot="1">
      <c r="P27" s="8"/>
    </row>
    <row r="28" spans="2:18" s="9" customFormat="1" ht="25.15" customHeight="1" thickTop="1" thickBot="1">
      <c r="B28" s="432" t="s">
        <v>261</v>
      </c>
      <c r="C28" s="432"/>
      <c r="D28" s="432"/>
      <c r="E28" s="155"/>
      <c r="F28" s="435" t="s">
        <v>262</v>
      </c>
      <c r="G28" s="435"/>
      <c r="H28" s="435"/>
      <c r="I28" s="158">
        <f>SUMIFS(I$12:I$26,$B$12:$B$26,TRUE)</f>
        <v>0</v>
      </c>
      <c r="J28" s="159"/>
      <c r="K28" s="435" t="s">
        <v>263</v>
      </c>
      <c r="L28" s="436"/>
      <c r="M28" s="437">
        <f>SUM(M29:N30)</f>
        <v>2706</v>
      </c>
      <c r="N28" s="438"/>
      <c r="O28" s="155"/>
      <c r="P28" s="421">
        <f>I28+M28</f>
        <v>2706</v>
      </c>
    </row>
    <row r="29" spans="2:18" s="5" customFormat="1" ht="19.899999999999999" customHeight="1" thickTop="1" thickBot="1">
      <c r="B29" s="433"/>
      <c r="C29" s="433"/>
      <c r="D29" s="433"/>
      <c r="E29" s="9"/>
      <c r="F29" s="46" t="b">
        <v>1</v>
      </c>
      <c r="G29" s="160" t="str">
        <f>"AVSKRIVNING (5ÅR, "&amp;val_arsranta*100&amp;"%)"</f>
        <v>AVSKRIVNING (5ÅR, 5,5%)</v>
      </c>
      <c r="H29" s="160"/>
      <c r="I29" s="161">
        <f>IF(F29,(val_arsranta*5*SUMIFS(I$12:I$26,$B$12:$B$26,TRUE))/2,0)</f>
        <v>0</v>
      </c>
      <c r="J29" s="162"/>
      <c r="K29" s="424" t="s">
        <v>264</v>
      </c>
      <c r="L29" s="425"/>
      <c r="M29" s="426">
        <f>SUMIFS(M$12:M$26,$B$12:$B$26,TRUE,$N$12:$N$26,FALSE)</f>
        <v>2706</v>
      </c>
      <c r="N29" s="427"/>
      <c r="O29" s="9"/>
      <c r="P29" s="422"/>
    </row>
    <row r="30" spans="2:18" s="5" customFormat="1" ht="19.899999999999999" customHeight="1">
      <c r="B30" s="434"/>
      <c r="C30" s="434"/>
      <c r="D30" s="434"/>
      <c r="E30" s="156"/>
      <c r="F30" s="157" t="b">
        <v>1</v>
      </c>
      <c r="G30" s="163" t="str">
        <f>"UNDERHÅLL (4ÅR, "&amp;val_underhall_pct*100&amp;"%)"</f>
        <v>UNDERHÅLL (4ÅR, 3%)</v>
      </c>
      <c r="H30" s="163"/>
      <c r="I30" s="164">
        <f>IF(F30,(val_underhall_pct*4*SUMIFS(I$12:I$26,$B$12:$B$26,TRUE))/2,0)</f>
        <v>0</v>
      </c>
      <c r="J30" s="165"/>
      <c r="K30" s="428" t="s">
        <v>265</v>
      </c>
      <c r="L30" s="429"/>
      <c r="M30" s="430">
        <f>SUMIFS(M$12:M$26,$B$12:$B$26,TRUE,$N$12:$N$26,TRUE)*5</f>
        <v>0</v>
      </c>
      <c r="N30" s="431"/>
      <c r="O30" s="156"/>
      <c r="P30" s="423"/>
    </row>
    <row r="31" spans="2:18" s="5" customFormat="1" ht="25.35" customHeight="1">
      <c r="B31" s="4"/>
      <c r="C31" s="4"/>
      <c r="D31" s="4"/>
      <c r="E31" s="4"/>
      <c r="F31" s="4"/>
      <c r="G31" s="4"/>
      <c r="H31" s="4"/>
      <c r="I31" s="4"/>
      <c r="J31" s="4"/>
      <c r="K31" s="4"/>
      <c r="L31" s="4"/>
      <c r="M31" s="4"/>
      <c r="N31" s="4"/>
      <c r="O31" s="4"/>
      <c r="P31" s="4"/>
      <c r="R31" s="72"/>
    </row>
    <row r="32" spans="2:18" s="5" customFormat="1" ht="25.35" customHeight="1">
      <c r="B32" s="4"/>
      <c r="C32" s="4"/>
      <c r="D32" s="4"/>
      <c r="E32" s="4"/>
      <c r="F32" s="4"/>
      <c r="G32" s="4"/>
      <c r="H32" s="4"/>
      <c r="I32" s="4"/>
      <c r="J32" s="4"/>
      <c r="K32" s="4"/>
      <c r="L32" s="4"/>
      <c r="M32" s="4"/>
      <c r="N32" s="4"/>
      <c r="O32" s="4"/>
      <c r="P32" s="4"/>
      <c r="R32" s="72"/>
    </row>
    <row r="33" spans="2:17" s="5" customFormat="1" ht="9.6" customHeight="1">
      <c r="B33" s="4"/>
      <c r="C33" s="4"/>
      <c r="D33" s="4"/>
      <c r="E33" s="4"/>
      <c r="F33" s="4"/>
      <c r="G33" s="4"/>
      <c r="H33" s="4"/>
      <c r="I33" s="4"/>
      <c r="J33" s="4"/>
      <c r="K33" s="4"/>
      <c r="L33" s="4"/>
      <c r="M33" s="4"/>
      <c r="N33" s="4"/>
      <c r="O33" s="4"/>
      <c r="P33" s="4"/>
    </row>
    <row r="34" spans="2:17" ht="29.25" customHeight="1">
      <c r="Q34" s="9"/>
    </row>
    <row r="35" spans="2:17" ht="25.35" customHeight="1"/>
    <row r="36" spans="2:17" ht="25.35" customHeight="1"/>
    <row r="37" spans="2:17" ht="25.35" customHeight="1"/>
    <row r="38" spans="2:17" ht="25.35" customHeight="1"/>
    <row r="39" spans="2:17" ht="25.35" customHeight="1"/>
    <row r="40" spans="2:17" ht="25.35" customHeight="1"/>
    <row r="41" spans="2:17" ht="25.35" customHeight="1"/>
    <row r="42" spans="2:17" ht="25.35" customHeight="1"/>
    <row r="43" spans="2:17" ht="25.35" customHeight="1"/>
    <row r="44" spans="2:17" ht="25.35" customHeight="1"/>
    <row r="45" spans="2:17" ht="25.35" customHeight="1"/>
    <row r="46" spans="2:17" ht="25.35" customHeight="1"/>
    <row r="47" spans="2:17" ht="25.35" customHeight="1"/>
    <row r="48" spans="2:17" ht="25.35" customHeight="1"/>
    <row r="49" ht="25.35" customHeight="1"/>
    <row r="50" ht="25.35" customHeight="1"/>
    <row r="51" ht="25.35" customHeight="1"/>
    <row r="52" ht="25.35" customHeight="1"/>
    <row r="53" ht="25.35" customHeight="1"/>
    <row r="54" ht="25.35" customHeight="1"/>
    <row r="55" ht="25.35" customHeight="1"/>
    <row r="56" ht="25.35" customHeight="1"/>
    <row r="57" ht="25.35" customHeight="1"/>
    <row r="58" ht="25.35" customHeight="1"/>
    <row r="59" ht="25.35" customHeight="1"/>
    <row r="60" ht="25.35" customHeight="1"/>
    <row r="61" ht="25.35" customHeight="1"/>
    <row r="62" ht="25.35" customHeight="1"/>
    <row r="63" ht="25.35" customHeight="1"/>
    <row r="64" ht="25.35" customHeight="1"/>
    <row r="65" ht="25.35" customHeight="1"/>
    <row r="66" ht="25.35" customHeight="1"/>
    <row r="67" ht="25.35" customHeight="1"/>
    <row r="68" ht="25.35" customHeight="1"/>
    <row r="69" ht="25.35" customHeight="1"/>
    <row r="70" ht="25.35" customHeight="1"/>
    <row r="71" ht="25.35" customHeight="1"/>
    <row r="72" ht="25.35" customHeight="1"/>
    <row r="73" ht="25.35" customHeight="1"/>
    <row r="74" ht="25.35" customHeight="1"/>
    <row r="75" ht="25.35" customHeight="1"/>
    <row r="76" ht="25.35" customHeight="1"/>
    <row r="77" ht="25.35" customHeight="1"/>
    <row r="78" ht="25.35" customHeight="1"/>
    <row r="79" ht="25.35" customHeight="1"/>
    <row r="80" ht="25.35" customHeight="1"/>
    <row r="81" ht="25.35" customHeight="1"/>
    <row r="82" ht="25.35" customHeight="1"/>
    <row r="83" ht="25.35" customHeight="1"/>
    <row r="84" ht="25.35" customHeight="1"/>
    <row r="85" ht="25.35" customHeight="1"/>
    <row r="86" ht="25.35" customHeight="1"/>
    <row r="87" ht="25.35" customHeight="1"/>
    <row r="88" ht="25.35" customHeight="1"/>
    <row r="89" ht="25.35" customHeight="1"/>
    <row r="90" ht="25.35" customHeight="1"/>
    <row r="91" ht="25.35" customHeight="1"/>
    <row r="92" ht="25.35" customHeight="1"/>
  </sheetData>
  <sheetProtection sheet="1" objects="1" scenarios="1"/>
  <dataConsolidate/>
  <mergeCells count="22">
    <mergeCell ref="F28:H28"/>
    <mergeCell ref="B28:D30"/>
    <mergeCell ref="K28:L28"/>
    <mergeCell ref="M28:N28"/>
    <mergeCell ref="K5:M5"/>
    <mergeCell ref="B6:I6"/>
    <mergeCell ref="K6:M6"/>
    <mergeCell ref="B8:C8"/>
    <mergeCell ref="F8:I8"/>
    <mergeCell ref="K8:N8"/>
    <mergeCell ref="C22:D22"/>
    <mergeCell ref="C23:D23"/>
    <mergeCell ref="C26:D26"/>
    <mergeCell ref="C25:D25"/>
    <mergeCell ref="C24:D24"/>
    <mergeCell ref="P28:P30"/>
    <mergeCell ref="K29:L29"/>
    <mergeCell ref="M29:N29"/>
    <mergeCell ref="K30:L30"/>
    <mergeCell ref="R8:R9"/>
    <mergeCell ref="P8:P9"/>
    <mergeCell ref="M30:N30"/>
  </mergeCells>
  <conditionalFormatting sqref="B12:B26">
    <cfRule type="expression" dxfId="171" priority="7" stopIfTrue="1">
      <formula>$B12=FALSE</formula>
    </cfRule>
  </conditionalFormatting>
  <conditionalFormatting sqref="C22:C26">
    <cfRule type="expression" dxfId="170" priority="5">
      <formula>$B22=FALSE</formula>
    </cfRule>
  </conditionalFormatting>
  <conditionalFormatting sqref="C12:D21">
    <cfRule type="expression" dxfId="169" priority="3">
      <formula>$B12=FALSE</formula>
    </cfRule>
  </conditionalFormatting>
  <conditionalFormatting sqref="F29:F30">
    <cfRule type="expression" dxfId="168" priority="13" stopIfTrue="1">
      <formula>$F29=FALSE</formula>
    </cfRule>
  </conditionalFormatting>
  <conditionalFormatting sqref="F12:H26">
    <cfRule type="expression" dxfId="167" priority="4">
      <formula>$B12=FALSE</formula>
    </cfRule>
  </conditionalFormatting>
  <conditionalFormatting sqref="F14:L26">
    <cfRule type="expression" dxfId="166" priority="6">
      <formula>$B14=FALSE</formula>
    </cfRule>
  </conditionalFormatting>
  <conditionalFormatting sqref="G29:I30">
    <cfRule type="expression" dxfId="165" priority="8">
      <formula>$F29=FALSE</formula>
    </cfRule>
  </conditionalFormatting>
  <conditionalFormatting sqref="I12:L13">
    <cfRule type="expression" dxfId="164" priority="2">
      <formula>$B12=FALSE</formula>
    </cfRule>
  </conditionalFormatting>
  <conditionalFormatting sqref="M12:P26">
    <cfRule type="expression" dxfId="163" priority="1">
      <formula>$B12=FALSE</formula>
    </cfRule>
  </conditionalFormatting>
  <conditionalFormatting sqref="R12:R26">
    <cfRule type="expression" dxfId="162" priority="11">
      <formula>$B12=FALSE</formula>
    </cfRule>
  </conditionalFormatting>
  <conditionalFormatting sqref="R31:R32">
    <cfRule type="expression" dxfId="161" priority="22">
      <formula>$H31=FALSE</formula>
    </cfRule>
  </conditionalFormatting>
  <dataValidations count="1">
    <dataValidation type="list" errorStyle="information" allowBlank="1" showInputMessage="1" sqref="G12:G27" xr:uid="{F014D446-9D54-4CB8-B812-52DE2E63D376}">
      <formula1>lista_enheter</formula1>
    </dataValidation>
  </dataValidations>
  <hyperlinks>
    <hyperlink ref="B2" location="FRÅGEFORMULÄR!B2" display="TILLBAKA" xr:uid="{16074ED2-AC86-403C-A4F3-E05608CC6ED8}"/>
  </hyperlinks>
  <printOptions horizontalCentered="1"/>
  <pageMargins left="0.23622047244094491" right="0.23622047244094491" top="0.74803149606299213" bottom="0.74803149606299213" header="0.31496062992125984" footer="0.31496062992125984"/>
  <pageSetup scale="56"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CDAF1-AEC4-416B-86AF-D59E04B367BC}">
  <sheetPr codeName="Sheet10">
    <tabColor theme="7" tint="-0.499984740745262"/>
    <pageSetUpPr autoPageBreaks="0" fitToPage="1"/>
  </sheetPr>
  <dimension ref="A1:R82"/>
  <sheetViews>
    <sheetView showGridLines="0" showRowColHeaders="0" zoomScaleNormal="100" workbookViewId="0">
      <pane ySplit="10" topLeftCell="A11" activePane="bottomLeft" state="frozen"/>
      <selection activeCell="M31" sqref="M31"/>
      <selection pane="bottomLeft" activeCell="C12" sqref="C12"/>
    </sheetView>
  </sheetViews>
  <sheetFormatPr defaultColWidth="9.140625" defaultRowHeight="15"/>
  <cols>
    <col min="1" max="1" width="6.7109375" style="4" customWidth="1"/>
    <col min="2" max="2" width="7.28515625" style="4" customWidth="1"/>
    <col min="3" max="3" width="21.28515625" style="4" customWidth="1"/>
    <col min="4" max="4" width="23.42578125" style="4" customWidth="1"/>
    <col min="5" max="5" width="1" style="4" customWidth="1"/>
    <col min="6" max="6" width="6" style="4" customWidth="1"/>
    <col min="7" max="7" width="6.42578125" style="4" customWidth="1"/>
    <col min="8" max="8" width="15.28515625" style="4" customWidth="1"/>
    <col min="9" max="9" width="14.140625" style="4" customWidth="1"/>
    <col min="10" max="10" width="1.140625" style="4" customWidth="1"/>
    <col min="11" max="11" width="10.5703125" style="4" customWidth="1"/>
    <col min="12" max="12" width="12.7109375" style="4" customWidth="1"/>
    <col min="13" max="13" width="12.140625" style="4" customWidth="1"/>
    <col min="14" max="14" width="6" style="4" customWidth="1"/>
    <col min="15" max="15" width="1.42578125" style="4" customWidth="1"/>
    <col min="16" max="16" width="17.140625" style="4" customWidth="1"/>
    <col min="17" max="17" width="1.140625" style="4" customWidth="1"/>
    <col min="18" max="18" width="46.42578125" style="4" customWidth="1"/>
    <col min="19" max="16384" width="9.140625" style="4"/>
  </cols>
  <sheetData>
    <row r="1" spans="1:18" s="68" customFormat="1" ht="33.6" customHeight="1">
      <c r="A1" s="38" t="s">
        <v>293</v>
      </c>
      <c r="B1" s="38" t="s">
        <v>73</v>
      </c>
      <c r="C1" s="40"/>
      <c r="D1" s="40"/>
      <c r="E1" s="39"/>
      <c r="F1" s="117"/>
      <c r="G1" s="39"/>
      <c r="H1" s="39"/>
      <c r="I1" s="39"/>
      <c r="J1" s="39"/>
      <c r="K1" s="39"/>
      <c r="L1" s="39"/>
      <c r="M1" s="39"/>
      <c r="N1" s="39"/>
      <c r="O1" s="39"/>
      <c r="P1" s="40"/>
      <c r="Q1" s="40"/>
      <c r="R1" s="40"/>
    </row>
    <row r="2" spans="1:18" s="69" customFormat="1" ht="15.75" customHeight="1">
      <c r="A2" s="121"/>
      <c r="B2" s="70" t="s">
        <v>67</v>
      </c>
      <c r="C2" s="118"/>
      <c r="D2" s="118"/>
      <c r="E2" s="119"/>
      <c r="F2" s="120"/>
      <c r="G2" s="119"/>
      <c r="H2" s="119"/>
      <c r="I2" s="119"/>
      <c r="J2" s="119"/>
      <c r="K2" s="119"/>
      <c r="L2" s="119"/>
      <c r="M2" s="119"/>
      <c r="N2" s="119"/>
      <c r="O2" s="119"/>
      <c r="P2" s="121"/>
      <c r="Q2" s="121"/>
      <c r="R2" s="121"/>
    </row>
    <row r="3" spans="1:18" s="41" customFormat="1" ht="4.5" customHeight="1"/>
    <row r="4" spans="1:18" ht="12.75" customHeight="1"/>
    <row r="5" spans="1:18" s="33" customFormat="1" ht="15.6" customHeight="1">
      <c r="B5" s="34" t="s">
        <v>243</v>
      </c>
      <c r="K5" s="407" t="s">
        <v>244</v>
      </c>
      <c r="L5" s="407"/>
      <c r="M5" s="407"/>
      <c r="N5" s="35"/>
      <c r="O5" s="35"/>
      <c r="P5" s="35" t="s">
        <v>245</v>
      </c>
    </row>
    <row r="6" spans="1:18" ht="29.1" customHeight="1">
      <c r="B6" s="408" t="s">
        <v>294</v>
      </c>
      <c r="C6" s="408"/>
      <c r="D6" s="408"/>
      <c r="E6" s="408"/>
      <c r="F6" s="408"/>
      <c r="G6" s="408"/>
      <c r="H6" s="408"/>
      <c r="I6" s="408"/>
      <c r="K6" s="409"/>
      <c r="L6" s="409"/>
      <c r="M6" s="409"/>
      <c r="N6" s="153"/>
      <c r="O6" s="2"/>
      <c r="P6" s="45"/>
    </row>
    <row r="7" spans="1:18" ht="10.35" customHeight="1" thickBot="1"/>
    <row r="8" spans="1:18" s="10" customFormat="1" ht="24.75" customHeight="1" thickTop="1">
      <c r="B8" s="410" t="s">
        <v>43</v>
      </c>
      <c r="C8" s="411"/>
      <c r="D8" s="83"/>
      <c r="E8" s="71"/>
      <c r="F8" s="412" t="s">
        <v>58</v>
      </c>
      <c r="G8" s="413"/>
      <c r="H8" s="413"/>
      <c r="I8" s="414"/>
      <c r="J8" s="71"/>
      <c r="K8" s="415" t="s">
        <v>59</v>
      </c>
      <c r="L8" s="416"/>
      <c r="M8" s="416"/>
      <c r="N8" s="417"/>
      <c r="O8" s="71"/>
      <c r="P8" s="418" t="s">
        <v>247</v>
      </c>
      <c r="Q8" s="71"/>
      <c r="R8" s="420" t="s">
        <v>248</v>
      </c>
    </row>
    <row r="9" spans="1:18" s="36" customFormat="1" ht="14.85" customHeight="1">
      <c r="B9" s="42" t="s">
        <v>249</v>
      </c>
      <c r="C9" s="85" t="s">
        <v>250</v>
      </c>
      <c r="D9" s="85" t="s">
        <v>251</v>
      </c>
      <c r="E9" s="37"/>
      <c r="F9" s="42" t="s">
        <v>252</v>
      </c>
      <c r="G9" s="43" t="s">
        <v>253</v>
      </c>
      <c r="H9" s="43" t="s">
        <v>254</v>
      </c>
      <c r="I9" s="44" t="s">
        <v>255</v>
      </c>
      <c r="J9" s="37"/>
      <c r="K9" s="42" t="s">
        <v>256</v>
      </c>
      <c r="L9" s="43" t="s">
        <v>257</v>
      </c>
      <c r="M9" s="43" t="s">
        <v>255</v>
      </c>
      <c r="N9" s="44" t="s">
        <v>258</v>
      </c>
      <c r="O9" s="37"/>
      <c r="P9" s="419"/>
      <c r="R9" s="420"/>
    </row>
    <row r="10" spans="1:18" s="6" customFormat="1" ht="4.5" customHeight="1">
      <c r="B10" s="122"/>
      <c r="C10" s="123"/>
      <c r="D10" s="123"/>
      <c r="E10" s="5"/>
      <c r="F10" s="122"/>
      <c r="G10" s="122"/>
      <c r="H10" s="122"/>
      <c r="I10" s="122"/>
      <c r="K10" s="122"/>
      <c r="L10" s="122"/>
      <c r="M10" s="122"/>
      <c r="N10" s="122"/>
      <c r="P10" s="122"/>
      <c r="R10" s="4"/>
    </row>
    <row r="11" spans="1:18" s="5" customFormat="1" ht="9.75" customHeight="1" thickBot="1">
      <c r="B11" s="7"/>
    </row>
    <row r="12" spans="1:18" s="5" customFormat="1" ht="25.35" customHeight="1" thickTop="1" thickBot="1">
      <c r="B12" s="46" t="b">
        <v>1</v>
      </c>
      <c r="C12" s="86" t="s">
        <v>295</v>
      </c>
      <c r="D12" s="173"/>
      <c r="F12" s="166">
        <v>250</v>
      </c>
      <c r="G12" s="167" t="s">
        <v>272</v>
      </c>
      <c r="H12" s="168">
        <v>35</v>
      </c>
      <c r="I12" s="124">
        <f t="shared" ref="I12:I17" si="0">(F12*H12)</f>
        <v>8750</v>
      </c>
      <c r="K12" s="169">
        <v>7</v>
      </c>
      <c r="L12" s="170">
        <v>350</v>
      </c>
      <c r="M12" s="125">
        <f t="shared" ref="M12:M26" si="1">L12*K12</f>
        <v>2450</v>
      </c>
      <c r="N12" s="151" t="b">
        <v>0</v>
      </c>
      <c r="P12" s="74">
        <f t="shared" ref="P12:P26" si="2">I12+M12</f>
        <v>11200</v>
      </c>
      <c r="R12" s="171"/>
    </row>
    <row r="13" spans="1:18" s="5" customFormat="1" ht="25.35" customHeight="1" thickTop="1" thickBot="1">
      <c r="B13" s="46" t="b">
        <v>1</v>
      </c>
      <c r="C13" s="87" t="s">
        <v>296</v>
      </c>
      <c r="D13" s="174"/>
      <c r="F13" s="166">
        <v>540</v>
      </c>
      <c r="G13" s="167" t="s">
        <v>272</v>
      </c>
      <c r="H13" s="168">
        <v>47</v>
      </c>
      <c r="I13" s="124">
        <f t="shared" si="0"/>
        <v>25380</v>
      </c>
      <c r="K13" s="169">
        <v>16</v>
      </c>
      <c r="L13" s="170">
        <v>350</v>
      </c>
      <c r="M13" s="125">
        <f t="shared" si="1"/>
        <v>5600</v>
      </c>
      <c r="N13" s="151" t="b">
        <v>0</v>
      </c>
      <c r="P13" s="74">
        <f t="shared" si="2"/>
        <v>30980</v>
      </c>
      <c r="R13" s="171"/>
    </row>
    <row r="14" spans="1:18" s="5" customFormat="1" ht="25.35" customHeight="1" thickTop="1" thickBot="1">
      <c r="B14" s="46" t="b">
        <v>1</v>
      </c>
      <c r="C14" s="86" t="s">
        <v>297</v>
      </c>
      <c r="D14" s="173" t="s">
        <v>298</v>
      </c>
      <c r="F14" s="166">
        <v>1</v>
      </c>
      <c r="G14" s="167" t="s">
        <v>276</v>
      </c>
      <c r="H14" s="168">
        <v>28600</v>
      </c>
      <c r="I14" s="124">
        <f t="shared" si="0"/>
        <v>28600</v>
      </c>
      <c r="K14" s="169"/>
      <c r="L14" s="170"/>
      <c r="M14" s="125">
        <f t="shared" si="1"/>
        <v>0</v>
      </c>
      <c r="N14" s="151" t="b">
        <v>0</v>
      </c>
      <c r="P14" s="74">
        <f t="shared" si="2"/>
        <v>28600</v>
      </c>
      <c r="R14" s="171"/>
    </row>
    <row r="15" spans="1:18" s="5" customFormat="1" ht="25.35" customHeight="1" thickTop="1" thickBot="1">
      <c r="B15" s="46" t="b">
        <v>1</v>
      </c>
      <c r="C15" s="87" t="s">
        <v>297</v>
      </c>
      <c r="D15" s="331" t="s">
        <v>299</v>
      </c>
      <c r="F15" s="166"/>
      <c r="G15" s="167"/>
      <c r="H15" s="168"/>
      <c r="I15" s="124">
        <f t="shared" si="0"/>
        <v>0</v>
      </c>
      <c r="K15" s="169">
        <v>24</v>
      </c>
      <c r="L15" s="170">
        <v>350</v>
      </c>
      <c r="M15" s="125">
        <f t="shared" si="1"/>
        <v>8400</v>
      </c>
      <c r="N15" s="151" t="b">
        <v>0</v>
      </c>
      <c r="P15" s="74">
        <f t="shared" si="2"/>
        <v>8400</v>
      </c>
      <c r="R15" s="171"/>
    </row>
    <row r="16" spans="1:18" s="5" customFormat="1" ht="25.35" customHeight="1" thickTop="1" thickBot="1">
      <c r="B16" s="46" t="b">
        <v>1</v>
      </c>
      <c r="C16" s="332" t="s">
        <v>300</v>
      </c>
      <c r="D16" s="176"/>
      <c r="F16" s="166">
        <v>1</v>
      </c>
      <c r="G16" s="167" t="s">
        <v>276</v>
      </c>
      <c r="H16" s="168">
        <v>970</v>
      </c>
      <c r="I16" s="124">
        <f t="shared" si="0"/>
        <v>970</v>
      </c>
      <c r="K16" s="169"/>
      <c r="L16" s="170"/>
      <c r="M16" s="125">
        <f t="shared" si="1"/>
        <v>0</v>
      </c>
      <c r="N16" s="151" t="b">
        <v>0</v>
      </c>
      <c r="P16" s="74">
        <f t="shared" si="2"/>
        <v>970</v>
      </c>
      <c r="R16" s="171"/>
    </row>
    <row r="17" spans="2:18" s="5" customFormat="1" ht="25.35" customHeight="1" thickTop="1" thickBot="1">
      <c r="B17" s="46" t="b">
        <v>1</v>
      </c>
      <c r="C17" s="143" t="s">
        <v>301</v>
      </c>
      <c r="D17" s="177"/>
      <c r="F17" s="166">
        <v>1</v>
      </c>
      <c r="G17" s="167" t="s">
        <v>276</v>
      </c>
      <c r="H17" s="168">
        <v>900</v>
      </c>
      <c r="I17" s="124">
        <f t="shared" si="0"/>
        <v>900</v>
      </c>
      <c r="K17" s="169"/>
      <c r="L17" s="170"/>
      <c r="M17" s="125">
        <f t="shared" si="1"/>
        <v>0</v>
      </c>
      <c r="N17" s="151" t="b">
        <v>0</v>
      </c>
      <c r="P17" s="74">
        <f t="shared" si="2"/>
        <v>900</v>
      </c>
      <c r="R17" s="171"/>
    </row>
    <row r="18" spans="2:18" s="5" customFormat="1" ht="25.35" customHeight="1" thickTop="1" thickBot="1">
      <c r="B18" s="46" t="b">
        <v>1</v>
      </c>
      <c r="C18" s="88" t="s">
        <v>302</v>
      </c>
      <c r="D18" s="175"/>
      <c r="F18" s="166">
        <v>1</v>
      </c>
      <c r="G18" s="167" t="s">
        <v>276</v>
      </c>
      <c r="H18" s="168">
        <v>50000</v>
      </c>
      <c r="I18" s="124">
        <f t="shared" ref="I18:I19" si="3">(F18*H18)</f>
        <v>50000</v>
      </c>
      <c r="K18" s="169"/>
      <c r="L18" s="170"/>
      <c r="M18" s="125">
        <f t="shared" si="1"/>
        <v>0</v>
      </c>
      <c r="N18" s="151" t="b">
        <v>0</v>
      </c>
      <c r="P18" s="74">
        <f t="shared" si="2"/>
        <v>50000</v>
      </c>
      <c r="R18" s="171"/>
    </row>
    <row r="19" spans="2:18" s="5" customFormat="1" ht="25.35" customHeight="1" thickTop="1" thickBot="1">
      <c r="B19" s="46" t="b">
        <v>1</v>
      </c>
      <c r="C19" s="89" t="s">
        <v>303</v>
      </c>
      <c r="D19" s="176"/>
      <c r="F19" s="166">
        <v>1</v>
      </c>
      <c r="G19" s="167" t="s">
        <v>276</v>
      </c>
      <c r="H19" s="168">
        <v>750</v>
      </c>
      <c r="I19" s="124">
        <f t="shared" si="3"/>
        <v>750</v>
      </c>
      <c r="K19" s="169"/>
      <c r="L19" s="170"/>
      <c r="M19" s="125">
        <f t="shared" si="1"/>
        <v>0</v>
      </c>
      <c r="N19" s="151" t="b">
        <v>0</v>
      </c>
      <c r="P19" s="74">
        <f t="shared" si="2"/>
        <v>750</v>
      </c>
      <c r="R19" s="171"/>
    </row>
    <row r="20" spans="2:18" s="5" customFormat="1" ht="25.35" customHeight="1" thickTop="1" thickBot="1">
      <c r="B20" s="46" t="b">
        <v>1</v>
      </c>
      <c r="C20" s="89"/>
      <c r="D20" s="176"/>
      <c r="F20" s="166"/>
      <c r="G20" s="167"/>
      <c r="H20" s="168"/>
      <c r="I20" s="124">
        <f t="shared" ref="I20" si="4">(F20*H20)</f>
        <v>0</v>
      </c>
      <c r="K20" s="169"/>
      <c r="L20" s="170"/>
      <c r="M20" s="125">
        <f t="shared" si="1"/>
        <v>0</v>
      </c>
      <c r="N20" s="151" t="b">
        <v>0</v>
      </c>
      <c r="P20" s="74">
        <f t="shared" si="2"/>
        <v>0</v>
      </c>
      <c r="R20" s="171"/>
    </row>
    <row r="21" spans="2:18" s="5" customFormat="1" ht="25.35" customHeight="1" thickTop="1" thickBot="1">
      <c r="B21" s="46" t="b">
        <v>1</v>
      </c>
      <c r="C21" s="404" t="s">
        <v>260</v>
      </c>
      <c r="D21" s="405"/>
      <c r="F21" s="166"/>
      <c r="G21" s="167"/>
      <c r="H21" s="168"/>
      <c r="I21" s="124">
        <f t="shared" ref="I21:I26" si="5">(F21*H21)</f>
        <v>0</v>
      </c>
      <c r="K21" s="169"/>
      <c r="L21" s="170"/>
      <c r="M21" s="125">
        <f t="shared" si="1"/>
        <v>0</v>
      </c>
      <c r="N21" s="151" t="b">
        <v>0</v>
      </c>
      <c r="P21" s="74">
        <f t="shared" si="2"/>
        <v>0</v>
      </c>
      <c r="R21" s="171"/>
    </row>
    <row r="22" spans="2:18" s="5" customFormat="1" ht="25.35" customHeight="1" thickTop="1" thickBot="1">
      <c r="B22" s="46" t="b">
        <v>1</v>
      </c>
      <c r="C22" s="404" t="s">
        <v>260</v>
      </c>
      <c r="D22" s="405"/>
      <c r="F22" s="166"/>
      <c r="G22" s="167"/>
      <c r="H22" s="168"/>
      <c r="I22" s="124">
        <f t="shared" si="5"/>
        <v>0</v>
      </c>
      <c r="K22" s="169"/>
      <c r="L22" s="170"/>
      <c r="M22" s="125">
        <f t="shared" si="1"/>
        <v>0</v>
      </c>
      <c r="N22" s="151" t="b">
        <v>0</v>
      </c>
      <c r="P22" s="74">
        <f t="shared" si="2"/>
        <v>0</v>
      </c>
      <c r="R22" s="171"/>
    </row>
    <row r="23" spans="2:18" s="5" customFormat="1" ht="25.35" customHeight="1" thickTop="1" thickBot="1">
      <c r="B23" s="46" t="b">
        <v>1</v>
      </c>
      <c r="C23" s="404" t="s">
        <v>260</v>
      </c>
      <c r="D23" s="405"/>
      <c r="F23" s="166"/>
      <c r="G23" s="167"/>
      <c r="H23" s="168"/>
      <c r="I23" s="124">
        <f t="shared" si="5"/>
        <v>0</v>
      </c>
      <c r="K23" s="169"/>
      <c r="L23" s="170"/>
      <c r="M23" s="125">
        <f t="shared" si="1"/>
        <v>0</v>
      </c>
      <c r="N23" s="151" t="b">
        <v>0</v>
      </c>
      <c r="P23" s="74">
        <f t="shared" si="2"/>
        <v>0</v>
      </c>
      <c r="R23" s="171"/>
    </row>
    <row r="24" spans="2:18" s="5" customFormat="1" ht="25.35" customHeight="1" thickTop="1" thickBot="1">
      <c r="B24" s="46" t="b">
        <v>1</v>
      </c>
      <c r="C24" s="404" t="s">
        <v>260</v>
      </c>
      <c r="D24" s="405"/>
      <c r="F24" s="166"/>
      <c r="G24" s="167"/>
      <c r="H24" s="168"/>
      <c r="I24" s="124">
        <f t="shared" si="5"/>
        <v>0</v>
      </c>
      <c r="K24" s="169"/>
      <c r="L24" s="170"/>
      <c r="M24" s="125">
        <f t="shared" si="1"/>
        <v>0</v>
      </c>
      <c r="N24" s="151" t="b">
        <v>0</v>
      </c>
      <c r="P24" s="74">
        <f t="shared" si="2"/>
        <v>0</v>
      </c>
      <c r="R24" s="171"/>
    </row>
    <row r="25" spans="2:18" s="5" customFormat="1" ht="25.35" customHeight="1" thickTop="1" thickBot="1">
      <c r="B25" s="46" t="b">
        <v>1</v>
      </c>
      <c r="C25" s="404" t="s">
        <v>260</v>
      </c>
      <c r="D25" s="405"/>
      <c r="F25" s="166"/>
      <c r="G25" s="167"/>
      <c r="H25" s="168"/>
      <c r="I25" s="124">
        <f t="shared" ref="I25" si="6">(F25*H25)</f>
        <v>0</v>
      </c>
      <c r="K25" s="169"/>
      <c r="L25" s="170"/>
      <c r="M25" s="125">
        <f t="shared" si="1"/>
        <v>0</v>
      </c>
      <c r="N25" s="151" t="b">
        <v>0</v>
      </c>
      <c r="P25" s="74">
        <f t="shared" si="2"/>
        <v>0</v>
      </c>
      <c r="R25" s="171"/>
    </row>
    <row r="26" spans="2:18" s="5" customFormat="1" ht="25.35" customHeight="1" thickTop="1" thickBot="1">
      <c r="B26" s="46" t="b">
        <v>1</v>
      </c>
      <c r="C26" s="404" t="s">
        <v>260</v>
      </c>
      <c r="D26" s="405"/>
      <c r="F26" s="166"/>
      <c r="G26" s="167"/>
      <c r="H26" s="168"/>
      <c r="I26" s="125">
        <f t="shared" si="5"/>
        <v>0</v>
      </c>
      <c r="K26" s="169"/>
      <c r="L26" s="170"/>
      <c r="M26" s="125">
        <f t="shared" si="1"/>
        <v>0</v>
      </c>
      <c r="N26" s="151" t="b">
        <v>0</v>
      </c>
      <c r="P26" s="74">
        <f t="shared" si="2"/>
        <v>0</v>
      </c>
      <c r="R26" s="171"/>
    </row>
    <row r="27" spans="2:18" s="5" customFormat="1" ht="5.25" customHeight="1" thickTop="1" thickBot="1">
      <c r="P27" s="8"/>
    </row>
    <row r="28" spans="2:18" s="9" customFormat="1" ht="25.15" customHeight="1" thickTop="1" thickBot="1">
      <c r="B28" s="432" t="s">
        <v>261</v>
      </c>
      <c r="C28" s="432"/>
      <c r="D28" s="432"/>
      <c r="E28" s="155"/>
      <c r="F28" s="435" t="s">
        <v>262</v>
      </c>
      <c r="G28" s="435"/>
      <c r="H28" s="435"/>
      <c r="I28" s="158">
        <f>SUMIFS(I$12:I$26,$B$12:$B$26,TRUE)</f>
        <v>115350</v>
      </c>
      <c r="J28" s="159"/>
      <c r="K28" s="435" t="s">
        <v>263</v>
      </c>
      <c r="L28" s="436"/>
      <c r="M28" s="437">
        <f>SUM(M29:N30)</f>
        <v>16450</v>
      </c>
      <c r="N28" s="438"/>
      <c r="O28" s="155"/>
      <c r="P28" s="421">
        <f>I28+M28</f>
        <v>131800</v>
      </c>
    </row>
    <row r="29" spans="2:18" s="5" customFormat="1" ht="19.899999999999999" customHeight="1" thickTop="1" thickBot="1">
      <c r="B29" s="433"/>
      <c r="C29" s="433"/>
      <c r="D29" s="433"/>
      <c r="E29" s="9"/>
      <c r="F29" s="46" t="b">
        <v>1</v>
      </c>
      <c r="G29" s="160" t="str">
        <f>"AVSKRIVNING (5ÅR, "&amp;val_arsranta*100&amp;"%)"</f>
        <v>AVSKRIVNING (5ÅR, 5,5%)</v>
      </c>
      <c r="H29" s="160"/>
      <c r="I29" s="161">
        <f>IF(F29,(val_arsranta*5*SUMIFS(I$12:I$26,$B$12:$B$26,TRUE))/2,0)</f>
        <v>15860.625000000002</v>
      </c>
      <c r="J29" s="162"/>
      <c r="K29" s="424" t="s">
        <v>264</v>
      </c>
      <c r="L29" s="425"/>
      <c r="M29" s="426">
        <f>SUMIFS(M$12:M$26,$B$12:$B$26,TRUE,$N$12:$N$26,FALSE)</f>
        <v>16450</v>
      </c>
      <c r="N29" s="427"/>
      <c r="O29" s="9"/>
      <c r="P29" s="422"/>
    </row>
    <row r="30" spans="2:18" s="5" customFormat="1" ht="19.899999999999999" customHeight="1">
      <c r="B30" s="434"/>
      <c r="C30" s="434"/>
      <c r="D30" s="434"/>
      <c r="E30" s="156"/>
      <c r="F30" s="157" t="b">
        <v>1</v>
      </c>
      <c r="G30" s="163" t="str">
        <f>"UNDERHÅLL (4ÅR, "&amp;val_underhall_pct*100&amp;"%)"</f>
        <v>UNDERHÅLL (4ÅR, 3%)</v>
      </c>
      <c r="H30" s="163"/>
      <c r="I30" s="164">
        <f>IF(F30,(val_underhall_pct*4*SUMIFS(I$12:I$26,$B$12:$B$26,TRUE))/2,0)</f>
        <v>6921</v>
      </c>
      <c r="J30" s="165"/>
      <c r="K30" s="428" t="s">
        <v>265</v>
      </c>
      <c r="L30" s="429"/>
      <c r="M30" s="430">
        <f>SUMIFS(M$12:M$26,$B$12:$B$26,TRUE,$N$12:$N$26,TRUE)*5</f>
        <v>0</v>
      </c>
      <c r="N30" s="431"/>
      <c r="O30" s="156"/>
      <c r="P30" s="423"/>
    </row>
    <row r="31" spans="2:18" s="5" customFormat="1" ht="25.35" customHeight="1">
      <c r="B31" s="4"/>
      <c r="C31" s="4"/>
      <c r="D31" s="4"/>
      <c r="E31" s="4"/>
      <c r="F31" s="4"/>
      <c r="G31" s="4"/>
      <c r="H31" s="4"/>
      <c r="I31" s="4"/>
      <c r="J31" s="4"/>
      <c r="K31" s="4"/>
      <c r="L31" s="4"/>
      <c r="M31" s="4"/>
      <c r="N31" s="4"/>
      <c r="O31" s="4"/>
      <c r="P31" s="4"/>
      <c r="R31" s="72"/>
    </row>
    <row r="32" spans="2:18" s="5" customFormat="1" ht="25.35" customHeight="1">
      <c r="B32" s="4"/>
      <c r="C32" s="4"/>
      <c r="D32" s="4"/>
      <c r="E32" s="4"/>
      <c r="F32" s="4"/>
      <c r="G32" s="4"/>
      <c r="H32" s="4"/>
      <c r="I32" s="4"/>
      <c r="J32" s="4"/>
      <c r="K32" s="4"/>
      <c r="L32" s="4"/>
      <c r="M32" s="4"/>
      <c r="N32" s="4"/>
      <c r="O32" s="4"/>
      <c r="P32" s="4"/>
      <c r="R32" s="72"/>
    </row>
    <row r="33" spans="2:17" s="5" customFormat="1" ht="9.6" customHeight="1">
      <c r="B33" s="4"/>
      <c r="C33" s="4"/>
      <c r="D33" s="4"/>
      <c r="E33" s="4"/>
      <c r="F33" s="4"/>
      <c r="G33" s="4"/>
      <c r="H33" s="4"/>
      <c r="I33" s="4"/>
      <c r="J33" s="4"/>
      <c r="K33" s="4"/>
      <c r="L33" s="4"/>
      <c r="M33" s="4"/>
      <c r="N33" s="4"/>
      <c r="O33" s="4"/>
      <c r="P33" s="4"/>
    </row>
    <row r="34" spans="2:17" ht="29.25" customHeight="1">
      <c r="Q34" s="9"/>
    </row>
    <row r="35" spans="2:17" ht="25.35" customHeight="1"/>
    <row r="36" spans="2:17" ht="25.35" customHeight="1"/>
    <row r="37" spans="2:17" ht="25.35" customHeight="1"/>
    <row r="38" spans="2:17" ht="25.35" customHeight="1"/>
    <row r="39" spans="2:17" ht="25.35" customHeight="1"/>
    <row r="40" spans="2:17" ht="25.35" customHeight="1"/>
    <row r="41" spans="2:17" ht="25.35" customHeight="1"/>
    <row r="42" spans="2:17" ht="25.35" customHeight="1"/>
    <row r="43" spans="2:17" ht="25.35" customHeight="1"/>
    <row r="44" spans="2:17" ht="25.35" customHeight="1"/>
    <row r="45" spans="2:17" ht="25.35" customHeight="1"/>
    <row r="46" spans="2:17" ht="25.35" customHeight="1"/>
    <row r="47" spans="2:17" ht="25.35" customHeight="1"/>
    <row r="48" spans="2:17" ht="25.35" customHeight="1"/>
    <row r="49" ht="25.35" customHeight="1"/>
    <row r="50" ht="25.35" customHeight="1"/>
    <row r="51" ht="25.35" customHeight="1"/>
    <row r="52" ht="25.35" customHeight="1"/>
    <row r="53" ht="25.35" customHeight="1"/>
    <row r="54" ht="25.35" customHeight="1"/>
    <row r="55" ht="25.35" customHeight="1"/>
    <row r="56" ht="25.35" customHeight="1"/>
    <row r="57" ht="25.35" customHeight="1"/>
    <row r="58" ht="25.35" customHeight="1"/>
    <row r="59" ht="25.35" customHeight="1"/>
    <row r="60" ht="25.35" customHeight="1"/>
    <row r="61" ht="25.35" customHeight="1"/>
    <row r="62" ht="25.35" customHeight="1"/>
    <row r="63" ht="25.35" customHeight="1"/>
    <row r="64" ht="25.35" customHeight="1"/>
    <row r="65" ht="25.35" customHeight="1"/>
    <row r="66" ht="25.35" customHeight="1"/>
    <row r="67" ht="25.35" customHeight="1"/>
    <row r="68" ht="25.35" customHeight="1"/>
    <row r="69" ht="25.35" customHeight="1"/>
    <row r="70" ht="25.35" customHeight="1"/>
    <row r="71" ht="25.35" customHeight="1"/>
    <row r="72" ht="25.35" customHeight="1"/>
    <row r="73" ht="25.35" customHeight="1"/>
    <row r="74" ht="25.35" customHeight="1"/>
    <row r="75" ht="25.35" customHeight="1"/>
    <row r="76" ht="25.35" customHeight="1"/>
    <row r="77" ht="25.35" customHeight="1"/>
    <row r="78" ht="25.35" customHeight="1"/>
    <row r="79" ht="25.35" customHeight="1"/>
    <row r="80" ht="25.35" customHeight="1"/>
    <row r="81" ht="25.35" customHeight="1"/>
    <row r="82" ht="25.35" customHeight="1"/>
  </sheetData>
  <sheetProtection sheet="1" objects="1" scenarios="1"/>
  <dataConsolidate/>
  <mergeCells count="23">
    <mergeCell ref="K28:L28"/>
    <mergeCell ref="M28:N28"/>
    <mergeCell ref="P28:P30"/>
    <mergeCell ref="K29:L29"/>
    <mergeCell ref="M29:N29"/>
    <mergeCell ref="K30:L30"/>
    <mergeCell ref="M30:N30"/>
    <mergeCell ref="R8:R9"/>
    <mergeCell ref="F28:H28"/>
    <mergeCell ref="P8:P9"/>
    <mergeCell ref="K5:M5"/>
    <mergeCell ref="B6:I6"/>
    <mergeCell ref="K6:M6"/>
    <mergeCell ref="B8:C8"/>
    <mergeCell ref="F8:I8"/>
    <mergeCell ref="C26:D26"/>
    <mergeCell ref="C23:D23"/>
    <mergeCell ref="C22:D22"/>
    <mergeCell ref="C21:D21"/>
    <mergeCell ref="C25:D25"/>
    <mergeCell ref="C24:D24"/>
    <mergeCell ref="K8:N8"/>
    <mergeCell ref="B28:D30"/>
  </mergeCells>
  <phoneticPr fontId="62" type="noConversion"/>
  <conditionalFormatting sqref="B12:B26">
    <cfRule type="expression" dxfId="160" priority="7" stopIfTrue="1">
      <formula>$B12=FALSE</formula>
    </cfRule>
  </conditionalFormatting>
  <conditionalFormatting sqref="C21:C26">
    <cfRule type="expression" dxfId="159" priority="5">
      <formula>$B21=FALSE</formula>
    </cfRule>
  </conditionalFormatting>
  <conditionalFormatting sqref="C12:D20">
    <cfRule type="expression" dxfId="158" priority="3">
      <formula>$B12=FALSE</formula>
    </cfRule>
  </conditionalFormatting>
  <conditionalFormatting sqref="F29:F30">
    <cfRule type="expression" dxfId="157" priority="12" stopIfTrue="1">
      <formula>$F29=FALSE</formula>
    </cfRule>
  </conditionalFormatting>
  <conditionalFormatting sqref="F12:H26">
    <cfRule type="expression" dxfId="156" priority="4">
      <formula>$B12=FALSE</formula>
    </cfRule>
  </conditionalFormatting>
  <conditionalFormatting sqref="F14:L26">
    <cfRule type="expression" dxfId="155" priority="6">
      <formula>$B14=FALSE</formula>
    </cfRule>
  </conditionalFormatting>
  <conditionalFormatting sqref="G29:I30">
    <cfRule type="expression" dxfId="154" priority="8">
      <formula>$F29=FALSE</formula>
    </cfRule>
  </conditionalFormatting>
  <conditionalFormatting sqref="I12:L13">
    <cfRule type="expression" dxfId="153" priority="2">
      <formula>$B12=FALSE</formula>
    </cfRule>
  </conditionalFormatting>
  <conditionalFormatting sqref="M12:P26">
    <cfRule type="expression" dxfId="152" priority="1">
      <formula>$B12=FALSE</formula>
    </cfRule>
  </conditionalFormatting>
  <conditionalFormatting sqref="R12:R26">
    <cfRule type="expression" dxfId="151" priority="23">
      <formula>$B12=FALSE</formula>
    </cfRule>
  </conditionalFormatting>
  <conditionalFormatting sqref="R31:R32">
    <cfRule type="expression" dxfId="150" priority="25">
      <formula>$H31=FALSE</formula>
    </cfRule>
  </conditionalFormatting>
  <dataValidations count="1">
    <dataValidation type="list" errorStyle="information" allowBlank="1" showInputMessage="1" sqref="G12:G27" xr:uid="{55F2C240-7817-47DF-B754-970DDF583D94}">
      <formula1>lista_enheter</formula1>
    </dataValidation>
  </dataValidations>
  <hyperlinks>
    <hyperlink ref="B2" location="FRÅGEFORMULÄR!B2" display="TILLBAKA" xr:uid="{EEA37671-CD14-4F50-9A40-4DE2AE4541BD}"/>
  </hyperlinks>
  <printOptions horizontalCentered="1"/>
  <pageMargins left="0.23622047244094491" right="0.23622047244094491" top="0.74803149606299213" bottom="0.74803149606299213" header="0.31496062992125984" footer="0.31496062992125984"/>
  <pageSetup scale="5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579C4-DBC4-41E8-9FD5-3ED20E082AFC}">
  <sheetPr codeName="Blad4">
    <tabColor theme="7" tint="-0.499984740745262"/>
  </sheetPr>
  <dimension ref="A1:R91"/>
  <sheetViews>
    <sheetView showGridLines="0" showRowColHeaders="0" workbookViewId="0">
      <pane ySplit="10" topLeftCell="A11" activePane="bottomLeft" state="frozen"/>
      <selection activeCell="M31" sqref="M31"/>
      <selection pane="bottomLeft" activeCell="C12" sqref="C12"/>
    </sheetView>
  </sheetViews>
  <sheetFormatPr defaultColWidth="9.140625" defaultRowHeight="15"/>
  <cols>
    <col min="1" max="1" width="6.7109375" style="4" customWidth="1"/>
    <col min="2" max="2" width="7.28515625" style="4" customWidth="1"/>
    <col min="3" max="3" width="21.28515625" style="4" customWidth="1"/>
    <col min="4" max="4" width="23.42578125" style="4" customWidth="1"/>
    <col min="5" max="5" width="1" style="4" customWidth="1"/>
    <col min="6" max="6" width="6" style="4" customWidth="1"/>
    <col min="7" max="7" width="6.42578125" style="4" customWidth="1"/>
    <col min="8" max="8" width="15.28515625" style="4" customWidth="1"/>
    <col min="9" max="9" width="14.140625" style="4" customWidth="1"/>
    <col min="10" max="10" width="1.140625" style="4" customWidth="1"/>
    <col min="11" max="11" width="10.5703125" style="4" customWidth="1"/>
    <col min="12" max="12" width="12.7109375" style="4" customWidth="1"/>
    <col min="13" max="13" width="12.140625" style="4" customWidth="1"/>
    <col min="14" max="14" width="6" style="4" customWidth="1"/>
    <col min="15" max="15" width="1.42578125" style="4" customWidth="1"/>
    <col min="16" max="16" width="17.140625" style="4" customWidth="1"/>
    <col min="17" max="17" width="1.140625" style="4" customWidth="1"/>
    <col min="18" max="18" width="46.42578125" style="4" customWidth="1"/>
    <col min="19" max="16384" width="9.140625" style="4"/>
  </cols>
  <sheetData>
    <row r="1" spans="1:18" s="68" customFormat="1" ht="33.6" customHeight="1">
      <c r="A1" s="150" t="s">
        <v>304</v>
      </c>
      <c r="B1" s="38" t="s">
        <v>74</v>
      </c>
      <c r="C1" s="40"/>
      <c r="D1" s="40"/>
      <c r="E1" s="39"/>
      <c r="F1" s="117"/>
      <c r="G1" s="39"/>
      <c r="H1" s="39"/>
      <c r="I1" s="39"/>
      <c r="J1" s="39"/>
      <c r="K1" s="39"/>
      <c r="L1" s="39"/>
      <c r="M1" s="39"/>
      <c r="N1" s="39"/>
      <c r="O1" s="39"/>
      <c r="P1" s="40"/>
      <c r="Q1" s="40"/>
      <c r="R1" s="40"/>
    </row>
    <row r="2" spans="1:18" s="69" customFormat="1" ht="15.75" customHeight="1">
      <c r="A2" s="121"/>
      <c r="B2" s="70" t="s">
        <v>67</v>
      </c>
      <c r="C2" s="118"/>
      <c r="D2" s="118"/>
      <c r="E2" s="119"/>
      <c r="F2" s="120"/>
      <c r="G2" s="119"/>
      <c r="H2" s="119"/>
      <c r="I2" s="119"/>
      <c r="J2" s="119"/>
      <c r="K2" s="119"/>
      <c r="L2" s="119"/>
      <c r="M2" s="119"/>
      <c r="N2" s="119"/>
      <c r="O2" s="119"/>
      <c r="P2" s="121"/>
      <c r="Q2" s="121"/>
      <c r="R2" s="121"/>
    </row>
    <row r="3" spans="1:18" s="41" customFormat="1" ht="4.5" customHeight="1"/>
    <row r="4" spans="1:18" ht="12.75" customHeight="1"/>
    <row r="5" spans="1:18" s="33" customFormat="1" ht="15.6" customHeight="1">
      <c r="B5" s="34" t="s">
        <v>243</v>
      </c>
      <c r="K5" s="407" t="s">
        <v>244</v>
      </c>
      <c r="L5" s="407"/>
      <c r="M5" s="407"/>
      <c r="N5" s="35"/>
      <c r="O5" s="35"/>
      <c r="P5" s="35" t="s">
        <v>245</v>
      </c>
    </row>
    <row r="6" spans="1:18" ht="29.1" customHeight="1">
      <c r="B6" s="408" t="s">
        <v>157</v>
      </c>
      <c r="C6" s="408"/>
      <c r="D6" s="408"/>
      <c r="E6" s="408"/>
      <c r="F6" s="408"/>
      <c r="G6" s="408"/>
      <c r="H6" s="408"/>
      <c r="I6" s="408"/>
      <c r="K6" s="409"/>
      <c r="L6" s="409"/>
      <c r="M6" s="409"/>
      <c r="N6" s="153"/>
      <c r="O6" s="2"/>
      <c r="P6" s="45"/>
    </row>
    <row r="7" spans="1:18" ht="10.35" customHeight="1" thickBot="1"/>
    <row r="8" spans="1:18" s="10" customFormat="1" ht="24.75" customHeight="1" thickTop="1">
      <c r="B8" s="410" t="s">
        <v>43</v>
      </c>
      <c r="C8" s="411"/>
      <c r="D8" s="83"/>
      <c r="E8" s="71"/>
      <c r="F8" s="412" t="s">
        <v>58</v>
      </c>
      <c r="G8" s="413"/>
      <c r="H8" s="413"/>
      <c r="I8" s="414"/>
      <c r="J8" s="71"/>
      <c r="K8" s="415" t="s">
        <v>59</v>
      </c>
      <c r="L8" s="416"/>
      <c r="M8" s="416"/>
      <c r="N8" s="417"/>
      <c r="O8" s="71"/>
      <c r="P8" s="418" t="s">
        <v>247</v>
      </c>
      <c r="Q8" s="71"/>
      <c r="R8" s="420" t="s">
        <v>248</v>
      </c>
    </row>
    <row r="9" spans="1:18" s="36" customFormat="1" ht="14.85" customHeight="1">
      <c r="B9" s="42" t="s">
        <v>249</v>
      </c>
      <c r="C9" s="85" t="s">
        <v>250</v>
      </c>
      <c r="D9" s="85" t="s">
        <v>251</v>
      </c>
      <c r="E9" s="37"/>
      <c r="F9" s="42" t="s">
        <v>252</v>
      </c>
      <c r="G9" s="43" t="s">
        <v>253</v>
      </c>
      <c r="H9" s="43" t="s">
        <v>254</v>
      </c>
      <c r="I9" s="44" t="s">
        <v>255</v>
      </c>
      <c r="J9" s="37"/>
      <c r="K9" s="42" t="s">
        <v>256</v>
      </c>
      <c r="L9" s="43" t="s">
        <v>257</v>
      </c>
      <c r="M9" s="43" t="s">
        <v>255</v>
      </c>
      <c r="N9" s="44" t="s">
        <v>258</v>
      </c>
      <c r="O9" s="37"/>
      <c r="P9" s="419"/>
      <c r="R9" s="420"/>
    </row>
    <row r="10" spans="1:18" s="6" customFormat="1" ht="4.5" customHeight="1">
      <c r="B10" s="122"/>
      <c r="C10" s="123"/>
      <c r="D10" s="123"/>
      <c r="E10" s="5"/>
      <c r="F10" s="122"/>
      <c r="G10" s="122"/>
      <c r="H10" s="122"/>
      <c r="I10" s="122"/>
      <c r="K10" s="122"/>
      <c r="L10" s="122"/>
      <c r="M10" s="122"/>
      <c r="N10" s="122"/>
      <c r="P10" s="122"/>
      <c r="R10" s="4"/>
    </row>
    <row r="11" spans="1:18" s="5" customFormat="1" ht="9.75" customHeight="1" thickBot="1">
      <c r="B11" s="7"/>
    </row>
    <row r="12" spans="1:18" s="5" customFormat="1" ht="25.35" customHeight="1" thickTop="1" thickBot="1">
      <c r="B12" s="46" t="b">
        <v>1</v>
      </c>
      <c r="C12" s="86" t="s">
        <v>305</v>
      </c>
      <c r="D12" s="173" t="s">
        <v>306</v>
      </c>
      <c r="F12" s="166">
        <v>1</v>
      </c>
      <c r="G12" s="167" t="s">
        <v>276</v>
      </c>
      <c r="H12" s="168">
        <v>628000</v>
      </c>
      <c r="I12" s="124">
        <f t="shared" ref="I12:I26" si="0">(F12*H12)</f>
        <v>628000</v>
      </c>
      <c r="K12" s="169"/>
      <c r="L12" s="170"/>
      <c r="M12" s="125">
        <f t="shared" ref="M12:M26" si="1">L12*K12</f>
        <v>0</v>
      </c>
      <c r="N12" s="151" t="b">
        <v>0</v>
      </c>
      <c r="P12" s="74">
        <f t="shared" ref="P12:P26" si="2">I12+M12</f>
        <v>628000</v>
      </c>
      <c r="R12" s="171"/>
    </row>
    <row r="13" spans="1:18" s="5" customFormat="1" ht="25.35" customHeight="1" thickTop="1" thickBot="1">
      <c r="B13" s="46" t="b">
        <v>1</v>
      </c>
      <c r="C13" s="87" t="s">
        <v>307</v>
      </c>
      <c r="D13" s="174" t="s">
        <v>308</v>
      </c>
      <c r="F13" s="166">
        <v>1</v>
      </c>
      <c r="G13" s="167" t="s">
        <v>276</v>
      </c>
      <c r="H13" s="168">
        <v>1800</v>
      </c>
      <c r="I13" s="124">
        <f t="shared" si="0"/>
        <v>1800</v>
      </c>
      <c r="K13" s="169"/>
      <c r="L13" s="170"/>
      <c r="M13" s="125">
        <f t="shared" si="1"/>
        <v>0</v>
      </c>
      <c r="N13" s="151" t="b">
        <v>0</v>
      </c>
      <c r="P13" s="74">
        <f t="shared" si="2"/>
        <v>1800</v>
      </c>
      <c r="R13" s="171"/>
    </row>
    <row r="14" spans="1:18" s="5" customFormat="1" ht="25.35" customHeight="1" thickTop="1" thickBot="1">
      <c r="B14" s="46" t="b">
        <v>1</v>
      </c>
      <c r="C14" s="86" t="s">
        <v>309</v>
      </c>
      <c r="D14" s="173" t="s">
        <v>310</v>
      </c>
      <c r="F14" s="166">
        <v>1</v>
      </c>
      <c r="G14" s="167" t="s">
        <v>276</v>
      </c>
      <c r="H14" s="168">
        <v>700</v>
      </c>
      <c r="I14" s="124">
        <f t="shared" si="0"/>
        <v>700</v>
      </c>
      <c r="K14" s="169"/>
      <c r="L14" s="170"/>
      <c r="M14" s="125">
        <f t="shared" si="1"/>
        <v>0</v>
      </c>
      <c r="N14" s="151" t="b">
        <v>0</v>
      </c>
      <c r="P14" s="74">
        <f t="shared" si="2"/>
        <v>700</v>
      </c>
      <c r="R14" s="171"/>
    </row>
    <row r="15" spans="1:18" s="5" customFormat="1" ht="25.35" customHeight="1" thickTop="1" thickBot="1">
      <c r="B15" s="46" t="b">
        <v>1</v>
      </c>
      <c r="C15" s="87" t="s">
        <v>311</v>
      </c>
      <c r="D15" s="174" t="s">
        <v>312</v>
      </c>
      <c r="F15" s="166">
        <v>1</v>
      </c>
      <c r="G15" s="167" t="s">
        <v>276</v>
      </c>
      <c r="H15" s="168">
        <v>3100</v>
      </c>
      <c r="I15" s="124">
        <f t="shared" si="0"/>
        <v>3100</v>
      </c>
      <c r="K15" s="169"/>
      <c r="L15" s="170"/>
      <c r="M15" s="125">
        <f t="shared" si="1"/>
        <v>0</v>
      </c>
      <c r="N15" s="151" t="b">
        <v>0</v>
      </c>
      <c r="P15" s="74">
        <f t="shared" si="2"/>
        <v>3100</v>
      </c>
      <c r="R15" s="171"/>
    </row>
    <row r="16" spans="1:18" s="5" customFormat="1" ht="25.35" customHeight="1" thickTop="1" thickBot="1">
      <c r="B16" s="46" t="b">
        <v>1</v>
      </c>
      <c r="C16" s="89" t="s">
        <v>313</v>
      </c>
      <c r="D16" s="176" t="s">
        <v>363</v>
      </c>
      <c r="F16" s="166"/>
      <c r="G16" s="167"/>
      <c r="H16" s="168"/>
      <c r="I16" s="124">
        <f t="shared" si="0"/>
        <v>0</v>
      </c>
      <c r="K16" s="169">
        <v>4</v>
      </c>
      <c r="L16" s="170">
        <v>350</v>
      </c>
      <c r="M16" s="125">
        <f t="shared" si="1"/>
        <v>1400</v>
      </c>
      <c r="N16" s="151" t="b">
        <v>0</v>
      </c>
      <c r="P16" s="74">
        <f t="shared" si="2"/>
        <v>1400</v>
      </c>
      <c r="R16" s="171"/>
    </row>
    <row r="17" spans="2:18" s="5" customFormat="1" ht="25.35" customHeight="1" thickTop="1" thickBot="1">
      <c r="B17" s="46" t="b">
        <v>1</v>
      </c>
      <c r="C17" s="143"/>
      <c r="D17" s="177"/>
      <c r="F17" s="166"/>
      <c r="G17" s="167"/>
      <c r="H17" s="168"/>
      <c r="I17" s="124">
        <f t="shared" si="0"/>
        <v>0</v>
      </c>
      <c r="K17" s="169"/>
      <c r="L17" s="170"/>
      <c r="M17" s="125">
        <f t="shared" si="1"/>
        <v>0</v>
      </c>
      <c r="N17" s="151" t="b">
        <v>0</v>
      </c>
      <c r="P17" s="74">
        <f t="shared" si="2"/>
        <v>0</v>
      </c>
      <c r="R17" s="171"/>
    </row>
    <row r="18" spans="2:18" s="5" customFormat="1" ht="25.35" customHeight="1" thickTop="1" thickBot="1">
      <c r="B18" s="46" t="b">
        <v>1</v>
      </c>
      <c r="C18" s="88"/>
      <c r="D18" s="175"/>
      <c r="F18" s="166"/>
      <c r="G18" s="167"/>
      <c r="H18" s="168"/>
      <c r="I18" s="124">
        <f t="shared" si="0"/>
        <v>0</v>
      </c>
      <c r="K18" s="169"/>
      <c r="L18" s="170"/>
      <c r="M18" s="125">
        <f t="shared" si="1"/>
        <v>0</v>
      </c>
      <c r="N18" s="151" t="b">
        <v>0</v>
      </c>
      <c r="P18" s="74">
        <f t="shared" si="2"/>
        <v>0</v>
      </c>
      <c r="R18" s="171"/>
    </row>
    <row r="19" spans="2:18" s="5" customFormat="1" ht="25.35" customHeight="1" thickTop="1" thickBot="1">
      <c r="B19" s="46" t="b">
        <v>1</v>
      </c>
      <c r="C19" s="89"/>
      <c r="D19" s="176"/>
      <c r="F19" s="166"/>
      <c r="G19" s="167"/>
      <c r="H19" s="168"/>
      <c r="I19" s="124">
        <f t="shared" si="0"/>
        <v>0</v>
      </c>
      <c r="K19" s="169"/>
      <c r="L19" s="170"/>
      <c r="M19" s="125">
        <f t="shared" si="1"/>
        <v>0</v>
      </c>
      <c r="N19" s="151" t="b">
        <v>0</v>
      </c>
      <c r="P19" s="74">
        <f t="shared" si="2"/>
        <v>0</v>
      </c>
      <c r="R19" s="171"/>
    </row>
    <row r="20" spans="2:18" s="5" customFormat="1" ht="25.35" customHeight="1" thickTop="1" thickBot="1">
      <c r="B20" s="46" t="b">
        <v>1</v>
      </c>
      <c r="C20" s="89"/>
      <c r="D20" s="176"/>
      <c r="F20" s="166"/>
      <c r="G20" s="167"/>
      <c r="H20" s="168"/>
      <c r="I20" s="124">
        <f t="shared" si="0"/>
        <v>0</v>
      </c>
      <c r="K20" s="169"/>
      <c r="L20" s="170"/>
      <c r="M20" s="125">
        <f t="shared" si="1"/>
        <v>0</v>
      </c>
      <c r="N20" s="151" t="b">
        <v>0</v>
      </c>
      <c r="P20" s="74">
        <f t="shared" si="2"/>
        <v>0</v>
      </c>
      <c r="R20" s="171"/>
    </row>
    <row r="21" spans="2:18" s="5" customFormat="1" ht="25.35" customHeight="1" thickTop="1" thickBot="1">
      <c r="B21" s="46" t="b">
        <v>1</v>
      </c>
      <c r="C21" s="89"/>
      <c r="D21" s="176"/>
      <c r="F21" s="166"/>
      <c r="G21" s="167"/>
      <c r="H21" s="168"/>
      <c r="I21" s="124">
        <f t="shared" si="0"/>
        <v>0</v>
      </c>
      <c r="K21" s="169"/>
      <c r="L21" s="170"/>
      <c r="M21" s="125">
        <f t="shared" si="1"/>
        <v>0</v>
      </c>
      <c r="N21" s="151" t="b">
        <v>0</v>
      </c>
      <c r="P21" s="74">
        <f t="shared" si="2"/>
        <v>0</v>
      </c>
      <c r="R21" s="171"/>
    </row>
    <row r="22" spans="2:18" s="5" customFormat="1" ht="25.35" customHeight="1" thickTop="1" thickBot="1">
      <c r="B22" s="46" t="b">
        <v>1</v>
      </c>
      <c r="C22" s="404" t="s">
        <v>260</v>
      </c>
      <c r="D22" s="405"/>
      <c r="F22" s="166"/>
      <c r="G22" s="167"/>
      <c r="H22" s="168"/>
      <c r="I22" s="124">
        <f t="shared" si="0"/>
        <v>0</v>
      </c>
      <c r="K22" s="169"/>
      <c r="L22" s="170"/>
      <c r="M22" s="125">
        <f t="shared" si="1"/>
        <v>0</v>
      </c>
      <c r="N22" s="151" t="b">
        <v>0</v>
      </c>
      <c r="P22" s="74">
        <f t="shared" si="2"/>
        <v>0</v>
      </c>
      <c r="R22" s="171"/>
    </row>
    <row r="23" spans="2:18" s="5" customFormat="1" ht="25.35" customHeight="1" thickTop="1" thickBot="1">
      <c r="B23" s="46" t="b">
        <v>1</v>
      </c>
      <c r="C23" s="404" t="s">
        <v>260</v>
      </c>
      <c r="D23" s="405"/>
      <c r="F23" s="166"/>
      <c r="G23" s="167"/>
      <c r="H23" s="168"/>
      <c r="I23" s="124">
        <f t="shared" si="0"/>
        <v>0</v>
      </c>
      <c r="K23" s="169"/>
      <c r="L23" s="170"/>
      <c r="M23" s="125">
        <f t="shared" si="1"/>
        <v>0</v>
      </c>
      <c r="N23" s="151" t="b">
        <v>0</v>
      </c>
      <c r="P23" s="74">
        <f t="shared" si="2"/>
        <v>0</v>
      </c>
      <c r="R23" s="171"/>
    </row>
    <row r="24" spans="2:18" s="5" customFormat="1" ht="25.35" customHeight="1" thickTop="1" thickBot="1">
      <c r="B24" s="46" t="b">
        <v>1</v>
      </c>
      <c r="C24" s="404" t="s">
        <v>260</v>
      </c>
      <c r="D24" s="405"/>
      <c r="F24" s="166"/>
      <c r="G24" s="167"/>
      <c r="H24" s="168"/>
      <c r="I24" s="124">
        <f t="shared" si="0"/>
        <v>0</v>
      </c>
      <c r="K24" s="169"/>
      <c r="L24" s="170"/>
      <c r="M24" s="125">
        <f t="shared" si="1"/>
        <v>0</v>
      </c>
      <c r="N24" s="151" t="b">
        <v>0</v>
      </c>
      <c r="P24" s="74">
        <f t="shared" si="2"/>
        <v>0</v>
      </c>
      <c r="R24" s="171"/>
    </row>
    <row r="25" spans="2:18" s="5" customFormat="1" ht="25.35" customHeight="1" thickTop="1" thickBot="1">
      <c r="B25" s="46" t="b">
        <v>1</v>
      </c>
      <c r="C25" s="404" t="s">
        <v>260</v>
      </c>
      <c r="D25" s="405"/>
      <c r="F25" s="166"/>
      <c r="G25" s="167"/>
      <c r="H25" s="168"/>
      <c r="I25" s="124">
        <f t="shared" ref="I25" si="3">(F25*H25)</f>
        <v>0</v>
      </c>
      <c r="K25" s="169"/>
      <c r="L25" s="170"/>
      <c r="M25" s="125">
        <f t="shared" si="1"/>
        <v>0</v>
      </c>
      <c r="N25" s="151" t="b">
        <v>0</v>
      </c>
      <c r="P25" s="74">
        <f t="shared" si="2"/>
        <v>0</v>
      </c>
      <c r="R25" s="171"/>
    </row>
    <row r="26" spans="2:18" s="5" customFormat="1" ht="25.35" customHeight="1" thickTop="1" thickBot="1">
      <c r="B26" s="46" t="b">
        <v>1</v>
      </c>
      <c r="C26" s="404" t="s">
        <v>260</v>
      </c>
      <c r="D26" s="405"/>
      <c r="F26" s="166"/>
      <c r="G26" s="167"/>
      <c r="H26" s="168"/>
      <c r="I26" s="125">
        <f t="shared" si="0"/>
        <v>0</v>
      </c>
      <c r="K26" s="169"/>
      <c r="L26" s="170"/>
      <c r="M26" s="125">
        <f t="shared" si="1"/>
        <v>0</v>
      </c>
      <c r="N26" s="151" t="b">
        <v>0</v>
      </c>
      <c r="P26" s="74">
        <f t="shared" si="2"/>
        <v>0</v>
      </c>
      <c r="R26" s="171"/>
    </row>
    <row r="27" spans="2:18" s="5" customFormat="1" ht="5.25" customHeight="1" thickTop="1" thickBot="1">
      <c r="P27" s="8"/>
    </row>
    <row r="28" spans="2:18" s="9" customFormat="1" ht="25.15" customHeight="1" thickTop="1" thickBot="1">
      <c r="B28" s="432" t="s">
        <v>261</v>
      </c>
      <c r="C28" s="432"/>
      <c r="D28" s="432"/>
      <c r="E28" s="155"/>
      <c r="F28" s="435" t="s">
        <v>262</v>
      </c>
      <c r="G28" s="435"/>
      <c r="H28" s="435"/>
      <c r="I28" s="158">
        <f>SUMIFS(I$12:I$26,$B$12:$B$26,TRUE)</f>
        <v>633600</v>
      </c>
      <c r="J28" s="159"/>
      <c r="K28" s="435" t="s">
        <v>263</v>
      </c>
      <c r="L28" s="436"/>
      <c r="M28" s="437">
        <f>SUM(M29:N30)</f>
        <v>1400</v>
      </c>
      <c r="N28" s="438"/>
      <c r="O28" s="155"/>
      <c r="P28" s="421">
        <f>I28+M28</f>
        <v>635000</v>
      </c>
    </row>
    <row r="29" spans="2:18" s="5" customFormat="1" ht="19.899999999999999" customHeight="1" thickTop="1" thickBot="1">
      <c r="B29" s="433"/>
      <c r="C29" s="433"/>
      <c r="D29" s="433"/>
      <c r="E29" s="9"/>
      <c r="F29" s="46" t="b">
        <v>1</v>
      </c>
      <c r="G29" s="160" t="str">
        <f>"AVSKRIVNING (5ÅR, "&amp;val_arsranta*100&amp;"%)"</f>
        <v>AVSKRIVNING (5ÅR, 5,5%)</v>
      </c>
      <c r="H29" s="160"/>
      <c r="I29" s="161">
        <f>IF(F29,(val_arsranta*5*SUMIFS(I$12:I$26,$B$12:$B$26,TRUE))/2,0)</f>
        <v>87120</v>
      </c>
      <c r="J29" s="162"/>
      <c r="K29" s="424" t="s">
        <v>264</v>
      </c>
      <c r="L29" s="425"/>
      <c r="M29" s="426">
        <f>SUMIFS(M$12:M$26,$B$12:$B$26,TRUE,$N$12:$N$26,FALSE)</f>
        <v>1400</v>
      </c>
      <c r="N29" s="427"/>
      <c r="O29" s="9"/>
      <c r="P29" s="422"/>
    </row>
    <row r="30" spans="2:18" s="5" customFormat="1" ht="19.899999999999999" customHeight="1">
      <c r="B30" s="434"/>
      <c r="C30" s="434"/>
      <c r="D30" s="434"/>
      <c r="E30" s="156"/>
      <c r="F30" s="157" t="b">
        <v>1</v>
      </c>
      <c r="G30" s="163" t="str">
        <f>"UNDERHÅLL (4ÅR, "&amp;val_underhall_pct*100&amp;"%)"</f>
        <v>UNDERHÅLL (4ÅR, 3%)</v>
      </c>
      <c r="H30" s="163"/>
      <c r="I30" s="164">
        <f>IF(F30,(val_underhall_pct*4*SUMIFS(I$12:I$26,$B$12:$B$26,TRUE))/2,0)</f>
        <v>38016</v>
      </c>
      <c r="J30" s="165"/>
      <c r="K30" s="428" t="s">
        <v>265</v>
      </c>
      <c r="L30" s="429"/>
      <c r="M30" s="430">
        <f>SUMIFS(M$12:M$26,$B$12:$B$26,TRUE,$N$12:$N$26,TRUE)*5</f>
        <v>0</v>
      </c>
      <c r="N30" s="431"/>
      <c r="O30" s="156"/>
      <c r="P30" s="423"/>
    </row>
    <row r="31" spans="2:18" s="5" customFormat="1" ht="25.35" customHeight="1">
      <c r="B31" s="4"/>
      <c r="C31" s="4"/>
      <c r="D31" s="4"/>
      <c r="E31" s="4"/>
      <c r="F31" s="4"/>
      <c r="G31" s="4"/>
      <c r="H31" s="4"/>
      <c r="I31" s="4"/>
      <c r="J31" s="4"/>
      <c r="K31" s="4"/>
      <c r="L31" s="4"/>
      <c r="M31" s="4"/>
      <c r="N31" s="4"/>
      <c r="O31" s="4"/>
      <c r="P31" s="4"/>
      <c r="R31" s="72"/>
    </row>
    <row r="32" spans="2:18" s="5" customFormat="1" ht="25.35" customHeight="1">
      <c r="B32" s="4"/>
      <c r="C32" s="4"/>
      <c r="D32" s="4"/>
      <c r="E32" s="4"/>
      <c r="F32" s="4"/>
      <c r="G32" s="4"/>
      <c r="H32" s="4"/>
      <c r="I32" s="4"/>
      <c r="J32" s="4"/>
      <c r="K32" s="4"/>
      <c r="L32" s="4"/>
      <c r="M32" s="4"/>
      <c r="N32" s="4"/>
      <c r="O32" s="4"/>
      <c r="P32" s="4"/>
      <c r="R32" s="72"/>
    </row>
    <row r="33" spans="2:17" s="5" customFormat="1" ht="9.6" customHeight="1">
      <c r="B33" s="4"/>
      <c r="C33" s="4"/>
      <c r="D33" s="4"/>
      <c r="E33" s="4"/>
      <c r="F33" s="4"/>
      <c r="G33" s="4"/>
      <c r="H33" s="4"/>
      <c r="I33" s="4"/>
      <c r="J33" s="4"/>
      <c r="K33" s="4"/>
      <c r="L33" s="4"/>
      <c r="M33" s="4"/>
      <c r="N33" s="4"/>
      <c r="O33" s="4"/>
      <c r="P33" s="4"/>
    </row>
    <row r="34" spans="2:17" ht="29.25" customHeight="1">
      <c r="Q34" s="9"/>
    </row>
    <row r="35" spans="2:17" ht="25.35" customHeight="1"/>
    <row r="36" spans="2:17" ht="25.35" customHeight="1"/>
    <row r="37" spans="2:17" ht="25.35" customHeight="1"/>
    <row r="38" spans="2:17" ht="25.35" customHeight="1"/>
    <row r="39" spans="2:17" ht="25.35" customHeight="1"/>
    <row r="40" spans="2:17" ht="25.35" customHeight="1"/>
    <row r="41" spans="2:17" ht="25.35" customHeight="1"/>
    <row r="42" spans="2:17" ht="25.35" customHeight="1"/>
    <row r="43" spans="2:17" ht="25.35" customHeight="1"/>
    <row r="44" spans="2:17" ht="25.35" customHeight="1"/>
    <row r="45" spans="2:17" ht="25.35" customHeight="1"/>
    <row r="46" spans="2:17" ht="25.35" customHeight="1"/>
    <row r="47" spans="2:17" ht="25.35" customHeight="1"/>
    <row r="48" spans="2:17" ht="25.35" customHeight="1"/>
    <row r="49" ht="25.35" customHeight="1"/>
    <row r="50" ht="25.35" customHeight="1"/>
    <row r="51" ht="25.35" customHeight="1"/>
    <row r="52" ht="25.35" customHeight="1"/>
    <row r="53" ht="25.35" customHeight="1"/>
    <row r="54" ht="25.35" customHeight="1"/>
    <row r="55" ht="25.35" customHeight="1"/>
    <row r="56" ht="25.35" customHeight="1"/>
    <row r="57" ht="25.35" customHeight="1"/>
    <row r="58" ht="25.35" customHeight="1"/>
    <row r="59" ht="25.35" customHeight="1"/>
    <row r="60" ht="25.35" customHeight="1"/>
    <row r="61" ht="25.35" customHeight="1"/>
    <row r="62" ht="25.35" customHeight="1"/>
    <row r="63" ht="25.35" customHeight="1"/>
    <row r="64" ht="25.35" customHeight="1"/>
    <row r="65" ht="25.35" customHeight="1"/>
    <row r="66" ht="25.35" customHeight="1"/>
    <row r="67" ht="25.35" customHeight="1"/>
    <row r="68" ht="25.35" customHeight="1"/>
    <row r="69" ht="25.35" customHeight="1"/>
    <row r="70" ht="25.35" customHeight="1"/>
    <row r="71" ht="25.35" customHeight="1"/>
    <row r="72" ht="25.35" customHeight="1"/>
    <row r="73" ht="25.35" customHeight="1"/>
    <row r="74" ht="25.35" customHeight="1"/>
    <row r="75" ht="25.35" customHeight="1"/>
    <row r="76" ht="25.35" customHeight="1"/>
    <row r="77" ht="25.35" customHeight="1"/>
    <row r="78" ht="25.35" customHeight="1"/>
    <row r="79" ht="25.35" customHeight="1"/>
    <row r="80" ht="25.35" customHeight="1"/>
    <row r="81" ht="25.35" customHeight="1"/>
    <row r="82" ht="25.35" customHeight="1"/>
    <row r="83" ht="25.35" customHeight="1"/>
    <row r="84" ht="25.35" customHeight="1"/>
    <row r="85" ht="25.35" customHeight="1"/>
    <row r="86" ht="25.35" customHeight="1"/>
    <row r="87" ht="25.35" customHeight="1"/>
    <row r="88" ht="25.35" customHeight="1"/>
    <row r="89" ht="25.35" customHeight="1"/>
    <row r="90" ht="25.35" customHeight="1"/>
    <row r="91" ht="25.35" customHeight="1"/>
  </sheetData>
  <sheetProtection sheet="1" objects="1" scenarios="1"/>
  <mergeCells count="22">
    <mergeCell ref="F28:H28"/>
    <mergeCell ref="B28:D30"/>
    <mergeCell ref="K28:L28"/>
    <mergeCell ref="M28:N28"/>
    <mergeCell ref="K5:M5"/>
    <mergeCell ref="B6:I6"/>
    <mergeCell ref="K6:M6"/>
    <mergeCell ref="B8:C8"/>
    <mergeCell ref="F8:I8"/>
    <mergeCell ref="K8:N8"/>
    <mergeCell ref="R8:R9"/>
    <mergeCell ref="C22:D22"/>
    <mergeCell ref="C23:D23"/>
    <mergeCell ref="C26:D26"/>
    <mergeCell ref="C25:D25"/>
    <mergeCell ref="C24:D24"/>
    <mergeCell ref="P28:P30"/>
    <mergeCell ref="K29:L29"/>
    <mergeCell ref="M29:N29"/>
    <mergeCell ref="K30:L30"/>
    <mergeCell ref="P8:P9"/>
    <mergeCell ref="M30:N30"/>
  </mergeCells>
  <conditionalFormatting sqref="B12:B26">
    <cfRule type="expression" dxfId="149" priority="7" stopIfTrue="1">
      <formula>$B12=FALSE</formula>
    </cfRule>
  </conditionalFormatting>
  <conditionalFormatting sqref="C22:C26">
    <cfRule type="expression" dxfId="148" priority="5">
      <formula>$B22=FALSE</formula>
    </cfRule>
  </conditionalFormatting>
  <conditionalFormatting sqref="C12:D21">
    <cfRule type="expression" dxfId="147" priority="3">
      <formula>$B12=FALSE</formula>
    </cfRule>
  </conditionalFormatting>
  <conditionalFormatting sqref="F29:F30">
    <cfRule type="expression" dxfId="146" priority="19" stopIfTrue="1">
      <formula>$F29=FALSE</formula>
    </cfRule>
  </conditionalFormatting>
  <conditionalFormatting sqref="F12:H26">
    <cfRule type="expression" dxfId="145" priority="4">
      <formula>$B12=FALSE</formula>
    </cfRule>
  </conditionalFormatting>
  <conditionalFormatting sqref="F14:L26">
    <cfRule type="expression" dxfId="144" priority="6">
      <formula>$B14=FALSE</formula>
    </cfRule>
  </conditionalFormatting>
  <conditionalFormatting sqref="G29:I30">
    <cfRule type="expression" dxfId="143" priority="14">
      <formula>$F29=FALSE</formula>
    </cfRule>
  </conditionalFormatting>
  <conditionalFormatting sqref="I12:L13">
    <cfRule type="expression" dxfId="142" priority="2">
      <formula>$B12=FALSE</formula>
    </cfRule>
  </conditionalFormatting>
  <conditionalFormatting sqref="M12:P26">
    <cfRule type="expression" dxfId="141" priority="1">
      <formula>$B12=FALSE</formula>
    </cfRule>
  </conditionalFormatting>
  <conditionalFormatting sqref="R12:R26">
    <cfRule type="expression" dxfId="140" priority="17">
      <formula>$B12=FALSE</formula>
    </cfRule>
  </conditionalFormatting>
  <conditionalFormatting sqref="R31:R32">
    <cfRule type="expression" dxfId="139" priority="28">
      <formula>$H31=FALSE</formula>
    </cfRule>
  </conditionalFormatting>
  <dataValidations count="1">
    <dataValidation type="list" errorStyle="information" allowBlank="1" showInputMessage="1" sqref="G12:G27" xr:uid="{F68581BE-8A1A-4904-A19A-5CDA03D93E8C}">
      <formula1>lista_enheter</formula1>
    </dataValidation>
  </dataValidations>
  <hyperlinks>
    <hyperlink ref="B2" location="FRÅGEFORMULÄR!B2" display="TILLBAKA" xr:uid="{6CC7291E-482E-42B4-9E54-515A93FD82E6}"/>
  </hyperlink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9587A6EBEFE8F14FBFC4880D36E5035C" ma:contentTypeVersion="4" ma:contentTypeDescription="Skapa ett nytt dokument." ma:contentTypeScope="" ma:versionID="801c33d4c25daa045a0bf7b3d5f65972">
  <xsd:schema xmlns:xsd="http://www.w3.org/2001/XMLSchema" xmlns:xs="http://www.w3.org/2001/XMLSchema" xmlns:p="http://schemas.microsoft.com/office/2006/metadata/properties" xmlns:ns2="36c9da8c-f0e1-494d-ab5f-c75b910ef5c6" targetNamespace="http://schemas.microsoft.com/office/2006/metadata/properties" ma:root="true" ma:fieldsID="55a3adc6a802f4d6c95be3ec6f2536d9" ns2:_="">
    <xsd:import namespace="36c9da8c-f0e1-494d-ab5f-c75b910ef5c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c9da8c-f0e1-494d-ab5f-c75b910ef5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E7740B-D4C5-42B1-821C-206168A1530C}">
  <ds:schemaRefs>
    <ds:schemaRef ds:uri="http://schemas.microsoft.com/sharepoint/v3/contenttype/forms"/>
  </ds:schemaRefs>
</ds:datastoreItem>
</file>

<file path=customXml/itemProps2.xml><?xml version="1.0" encoding="utf-8"?>
<ds:datastoreItem xmlns:ds="http://schemas.openxmlformats.org/officeDocument/2006/customXml" ds:itemID="{9359A265-78C2-4F68-8A39-B6BCACA0A6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6c9da8c-f0e1-494d-ab5f-c75b910ef5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0044189-EF59-481E-B1BE-0AAC373ED8F7}">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23</vt:i4>
      </vt:variant>
      <vt:variant>
        <vt:lpstr>Namngivna områden</vt:lpstr>
      </vt:variant>
      <vt:variant>
        <vt:i4>43</vt:i4>
      </vt:variant>
    </vt:vector>
  </HeadingPairs>
  <TitlesOfParts>
    <vt:vector size="66" baseType="lpstr">
      <vt:lpstr>INTRO</vt:lpstr>
      <vt:lpstr>GÅRDSINFO</vt:lpstr>
      <vt:lpstr>FRÅGEFORMULÄR</vt:lpstr>
      <vt:lpstr> KALKYLER &gt;&gt;</vt:lpstr>
      <vt:lpstr>3</vt:lpstr>
      <vt:lpstr>13</vt:lpstr>
      <vt:lpstr>14</vt:lpstr>
      <vt:lpstr>15</vt:lpstr>
      <vt:lpstr>28</vt:lpstr>
      <vt:lpstr>30</vt:lpstr>
      <vt:lpstr>29</vt:lpstr>
      <vt:lpstr>31</vt:lpstr>
      <vt:lpstr>32</vt:lpstr>
      <vt:lpstr>33</vt:lpstr>
      <vt:lpstr>45</vt:lpstr>
      <vt:lpstr>54</vt:lpstr>
      <vt:lpstr>59</vt:lpstr>
      <vt:lpstr>60</vt:lpstr>
      <vt:lpstr>67</vt:lpstr>
      <vt:lpstr>68</vt:lpstr>
      <vt:lpstr>74</vt:lpstr>
      <vt:lpstr>75</vt:lpstr>
      <vt:lpstr>Inställningar</vt:lpstr>
      <vt:lpstr>lista_enheter</vt:lpstr>
      <vt:lpstr>FRÅGEFORMULÄR!Print_Tiles2</vt:lpstr>
      <vt:lpstr>FRÅGEFORMULÄR!print_titles2</vt:lpstr>
      <vt:lpstr>'13'!Utskriftsområde</vt:lpstr>
      <vt:lpstr>'14'!Utskriftsområde</vt:lpstr>
      <vt:lpstr>'15'!Utskriftsområde</vt:lpstr>
      <vt:lpstr>'29'!Utskriftsområde</vt:lpstr>
      <vt:lpstr>'3'!Utskriftsområde</vt:lpstr>
      <vt:lpstr>'30'!Utskriftsområde</vt:lpstr>
      <vt:lpstr>'31'!Utskriftsområde</vt:lpstr>
      <vt:lpstr>'32'!Utskriftsområde</vt:lpstr>
      <vt:lpstr>'33'!Utskriftsområde</vt:lpstr>
      <vt:lpstr>'45'!Utskriftsområde</vt:lpstr>
      <vt:lpstr>'54'!Utskriftsområde</vt:lpstr>
      <vt:lpstr>'59'!Utskriftsområde</vt:lpstr>
      <vt:lpstr>'60'!Utskriftsområde</vt:lpstr>
      <vt:lpstr>'67'!Utskriftsområde</vt:lpstr>
      <vt:lpstr>'68'!Utskriftsområde</vt:lpstr>
      <vt:lpstr>'74'!Utskriftsområde</vt:lpstr>
      <vt:lpstr>'75'!Utskriftsområde</vt:lpstr>
      <vt:lpstr>FRÅGEFORMULÄR!Utskriftsområde</vt:lpstr>
      <vt:lpstr>GÅRDSINFO!Utskriftsområde</vt:lpstr>
      <vt:lpstr>'13'!Utskriftsrubriker</vt:lpstr>
      <vt:lpstr>'14'!Utskriftsrubriker</vt:lpstr>
      <vt:lpstr>'15'!Utskriftsrubriker</vt:lpstr>
      <vt:lpstr>'29'!Utskriftsrubriker</vt:lpstr>
      <vt:lpstr>'3'!Utskriftsrubriker</vt:lpstr>
      <vt:lpstr>'30'!Utskriftsrubriker</vt:lpstr>
      <vt:lpstr>'31'!Utskriftsrubriker</vt:lpstr>
      <vt:lpstr>'32'!Utskriftsrubriker</vt:lpstr>
      <vt:lpstr>'33'!Utskriftsrubriker</vt:lpstr>
      <vt:lpstr>'45'!Utskriftsrubriker</vt:lpstr>
      <vt:lpstr>'54'!Utskriftsrubriker</vt:lpstr>
      <vt:lpstr>'59'!Utskriftsrubriker</vt:lpstr>
      <vt:lpstr>'60'!Utskriftsrubriker</vt:lpstr>
      <vt:lpstr>'67'!Utskriftsrubriker</vt:lpstr>
      <vt:lpstr>'68'!Utskriftsrubriker</vt:lpstr>
      <vt:lpstr>'74'!Utskriftsrubriker</vt:lpstr>
      <vt:lpstr>'75'!Utskriftsrubriker</vt:lpstr>
      <vt:lpstr>FRÅGEFORMULÄR!Utskriftsrubriker</vt:lpstr>
      <vt:lpstr>val_arsranta</vt:lpstr>
      <vt:lpstr>val_avskrivningsperiod</vt:lpstr>
      <vt:lpstr>val_underhall_pct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Johanna Fjelkner</dc:creator>
  <cp:keywords/>
  <dc:description/>
  <cp:lastModifiedBy>Pontus Almerheim</cp:lastModifiedBy>
  <cp:revision/>
  <dcterms:created xsi:type="dcterms:W3CDTF">2023-10-19T05:57:52Z</dcterms:created>
  <dcterms:modified xsi:type="dcterms:W3CDTF">2025-03-28T11:31:25Z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0x0101009587A6EBEFE8F14FBFC4880D36E5035C</vt:lpwstr>
  </property>
</Properties>
</file>